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E - Sharing Folder\Atlanta Ltd\Clause 35 - Reg.31(1)(b) - SHP\2022-2023\"/>
    </mc:Choice>
  </mc:AlternateContent>
  <xr:revisionPtr revIDLastSave="0" documentId="13_ncr:1_{4F007A64-B3AE-4758-B0EF-3D7B45055934}" xr6:coauthVersionLast="47" xr6:coauthVersionMax="47" xr10:uidLastSave="{00000000-0000-0000-0000-000000000000}"/>
  <bookViews>
    <workbookView xWindow="-120" yWindow="-120" windowWidth="20730" windowHeight="11160" tabRatio="782" xr2:uid="{00000000-000D-0000-FFFF-FFFF00000000}"/>
  </bookViews>
  <sheets>
    <sheet name="Declaration" sheetId="1" r:id="rId1"/>
    <sheet name="Table-I Summary Statement" sheetId="2" r:id="rId2"/>
    <sheet name="Table-II Promoter Shareholding" sheetId="3" r:id="rId3"/>
    <sheet name="Table-III Public Shareholding" sheetId="4" r:id="rId4"/>
    <sheet name="Table-IV NP-NP Shareholding" sheetId="5" r:id="rId5"/>
    <sheet name="Table-IIIA Person in Concert" sheetId="6" r:id="rId6"/>
    <sheet name="Table-IIIB Unclaimed Details" sheetId="7" r:id="rId7"/>
    <sheet name="Table-V SBOs" sheetId="8" r:id="rId8"/>
  </sheets>
  <definedNames>
    <definedName name="_xlnm.Print_Titles" localSheetId="0">Declaration!$4:$6</definedName>
    <definedName name="_xlnm.Print_Titles" localSheetId="7">'Table-V SBOs'!$4:$6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" i="6" l="1"/>
  <c r="C4" i="6"/>
  <c r="T10" i="5"/>
  <c r="Q10" i="5"/>
  <c r="P10" i="5"/>
  <c r="N10" i="5"/>
  <c r="K10" i="5"/>
  <c r="J10" i="5"/>
  <c r="H10" i="5"/>
  <c r="G10" i="5"/>
  <c r="F10" i="5"/>
  <c r="E10" i="5"/>
  <c r="D10" i="5"/>
  <c r="O8" i="5"/>
  <c r="L8" i="5"/>
  <c r="M8" i="5" s="1"/>
  <c r="I8" i="5"/>
  <c r="O7" i="5"/>
  <c r="O10" i="5" s="1"/>
  <c r="L7" i="5"/>
  <c r="I7" i="5"/>
  <c r="I10" i="5" s="1"/>
  <c r="T38" i="4"/>
  <c r="P38" i="4"/>
  <c r="N38" i="4"/>
  <c r="K38" i="4"/>
  <c r="J38" i="4"/>
  <c r="H38" i="4"/>
  <c r="G38" i="4"/>
  <c r="F38" i="4"/>
  <c r="E38" i="4"/>
  <c r="D38" i="4"/>
  <c r="O37" i="4"/>
  <c r="L37" i="4"/>
  <c r="M37" i="4" s="1"/>
  <c r="I37" i="4"/>
  <c r="O36" i="4"/>
  <c r="L36" i="4"/>
  <c r="M36" i="4" s="1"/>
  <c r="I36" i="4"/>
  <c r="Q35" i="4"/>
  <c r="O35" i="4"/>
  <c r="L35" i="4"/>
  <c r="M35" i="4" s="1"/>
  <c r="I35" i="4"/>
  <c r="Q34" i="4"/>
  <c r="O34" i="4"/>
  <c r="L34" i="4"/>
  <c r="M34" i="4" s="1"/>
  <c r="I34" i="4"/>
  <c r="Q33" i="4"/>
  <c r="O33" i="4"/>
  <c r="L33" i="4"/>
  <c r="M33" i="4" s="1"/>
  <c r="I33" i="4"/>
  <c r="O32" i="4"/>
  <c r="L32" i="4"/>
  <c r="M32" i="4" s="1"/>
  <c r="I32" i="4"/>
  <c r="O31" i="4"/>
  <c r="L31" i="4"/>
  <c r="M31" i="4" s="1"/>
  <c r="I31" i="4"/>
  <c r="O30" i="4"/>
  <c r="L30" i="4"/>
  <c r="M30" i="4" s="1"/>
  <c r="I30" i="4"/>
  <c r="O29" i="4"/>
  <c r="L29" i="4"/>
  <c r="M29" i="4" s="1"/>
  <c r="I29" i="4"/>
  <c r="O27" i="4"/>
  <c r="L27" i="4"/>
  <c r="M27" i="4" s="1"/>
  <c r="I27" i="4"/>
  <c r="O26" i="4"/>
  <c r="L26" i="4"/>
  <c r="M26" i="4" s="1"/>
  <c r="I26" i="4"/>
  <c r="O25" i="4"/>
  <c r="L25" i="4"/>
  <c r="M25" i="4" s="1"/>
  <c r="I25" i="4"/>
  <c r="Q23" i="4"/>
  <c r="O23" i="4"/>
  <c r="L23" i="4"/>
  <c r="M23" i="4" s="1"/>
  <c r="I23" i="4"/>
  <c r="O22" i="4"/>
  <c r="L22" i="4"/>
  <c r="M22" i="4" s="1"/>
  <c r="I22" i="4"/>
  <c r="O21" i="4"/>
  <c r="O38" i="4" s="1"/>
  <c r="L21" i="4"/>
  <c r="I21" i="4"/>
  <c r="I38" i="4" s="1"/>
  <c r="T19" i="4"/>
  <c r="S19" i="4"/>
  <c r="R19" i="4"/>
  <c r="P19" i="4"/>
  <c r="N19" i="4"/>
  <c r="K19" i="4"/>
  <c r="J19" i="4"/>
  <c r="H19" i="4"/>
  <c r="G19" i="4"/>
  <c r="F19" i="4"/>
  <c r="E19" i="4"/>
  <c r="D19" i="4"/>
  <c r="O18" i="4"/>
  <c r="O19" i="4" s="1"/>
  <c r="L18" i="4"/>
  <c r="I18" i="4"/>
  <c r="I19" i="4" s="1"/>
  <c r="T17" i="4"/>
  <c r="T39" i="4" s="1"/>
  <c r="P17" i="4"/>
  <c r="P39" i="4" s="1"/>
  <c r="N17" i="4"/>
  <c r="N39" i="4" s="1"/>
  <c r="K17" i="4"/>
  <c r="K39" i="4" s="1"/>
  <c r="J17" i="4"/>
  <c r="J39" i="4" s="1"/>
  <c r="H17" i="4"/>
  <c r="H39" i="4" s="1"/>
  <c r="G17" i="4"/>
  <c r="G39" i="4" s="1"/>
  <c r="F17" i="4"/>
  <c r="F39" i="4" s="1"/>
  <c r="E17" i="4"/>
  <c r="E39" i="4" s="1"/>
  <c r="D17" i="4"/>
  <c r="D39" i="4" s="1"/>
  <c r="O15" i="4"/>
  <c r="L15" i="4"/>
  <c r="M15" i="4" s="1"/>
  <c r="I15" i="4"/>
  <c r="O14" i="4"/>
  <c r="L14" i="4"/>
  <c r="M14" i="4" s="1"/>
  <c r="I14" i="4"/>
  <c r="O13" i="4"/>
  <c r="L13" i="4"/>
  <c r="M13" i="4" s="1"/>
  <c r="I13" i="4"/>
  <c r="O12" i="4"/>
  <c r="L12" i="4"/>
  <c r="M12" i="4" s="1"/>
  <c r="I12" i="4"/>
  <c r="O11" i="4"/>
  <c r="L11" i="4"/>
  <c r="M11" i="4" s="1"/>
  <c r="I11" i="4"/>
  <c r="O10" i="4"/>
  <c r="L10" i="4"/>
  <c r="M10" i="4" s="1"/>
  <c r="I10" i="4"/>
  <c r="O9" i="4"/>
  <c r="L9" i="4"/>
  <c r="M9" i="4" s="1"/>
  <c r="I9" i="4"/>
  <c r="O8" i="4"/>
  <c r="O17" i="4" s="1"/>
  <c r="O39" i="4" s="1"/>
  <c r="L8" i="4"/>
  <c r="I8" i="4"/>
  <c r="I17" i="4" s="1"/>
  <c r="I39" i="4" s="1"/>
  <c r="T33" i="3"/>
  <c r="S33" i="3"/>
  <c r="R33" i="3"/>
  <c r="P33" i="3"/>
  <c r="N33" i="3"/>
  <c r="K33" i="3"/>
  <c r="J33" i="3"/>
  <c r="H33" i="3"/>
  <c r="G33" i="3"/>
  <c r="F33" i="3"/>
  <c r="E33" i="3"/>
  <c r="D33" i="3"/>
  <c r="O31" i="3"/>
  <c r="L31" i="3"/>
  <c r="M31" i="3" s="1"/>
  <c r="I31" i="3"/>
  <c r="O29" i="3"/>
  <c r="L29" i="3"/>
  <c r="M29" i="3" s="1"/>
  <c r="I29" i="3"/>
  <c r="O27" i="3"/>
  <c r="L27" i="3"/>
  <c r="M27" i="3" s="1"/>
  <c r="I27" i="3"/>
  <c r="O26" i="3"/>
  <c r="L26" i="3"/>
  <c r="M26" i="3" s="1"/>
  <c r="I26" i="3"/>
  <c r="O25" i="3"/>
  <c r="O33" i="3" s="1"/>
  <c r="L25" i="3"/>
  <c r="I25" i="3"/>
  <c r="I33" i="3" s="1"/>
  <c r="T23" i="3"/>
  <c r="T34" i="3" s="1"/>
  <c r="R23" i="3"/>
  <c r="P23" i="3"/>
  <c r="P34" i="3" s="1"/>
  <c r="N23" i="3"/>
  <c r="N34" i="3" s="1"/>
  <c r="K23" i="3"/>
  <c r="K34" i="3" s="1"/>
  <c r="J23" i="3"/>
  <c r="J34" i="3" s="1"/>
  <c r="H23" i="3"/>
  <c r="H34" i="3" s="1"/>
  <c r="G23" i="3"/>
  <c r="G34" i="3" s="1"/>
  <c r="F23" i="3"/>
  <c r="F34" i="3" s="1"/>
  <c r="E23" i="3"/>
  <c r="E34" i="3" s="1"/>
  <c r="D23" i="3"/>
  <c r="D34" i="3" s="1"/>
  <c r="S22" i="3"/>
  <c r="Q22" i="3"/>
  <c r="O22" i="3"/>
  <c r="L22" i="3"/>
  <c r="M22" i="3" s="1"/>
  <c r="I22" i="3"/>
  <c r="S21" i="3"/>
  <c r="Q21" i="3"/>
  <c r="O21" i="3"/>
  <c r="L21" i="3"/>
  <c r="M21" i="3" s="1"/>
  <c r="I21" i="3"/>
  <c r="S20" i="3"/>
  <c r="Q20" i="3"/>
  <c r="O20" i="3"/>
  <c r="L20" i="3"/>
  <c r="M20" i="3" s="1"/>
  <c r="I20" i="3"/>
  <c r="S19" i="3"/>
  <c r="Q19" i="3"/>
  <c r="O19" i="3"/>
  <c r="L19" i="3"/>
  <c r="M19" i="3" s="1"/>
  <c r="I19" i="3"/>
  <c r="S18" i="3"/>
  <c r="O18" i="3"/>
  <c r="L18" i="3"/>
  <c r="M18" i="3" s="1"/>
  <c r="I18" i="3"/>
  <c r="O17" i="3"/>
  <c r="L17" i="3"/>
  <c r="M17" i="3" s="1"/>
  <c r="I17" i="3"/>
  <c r="O16" i="3"/>
  <c r="L16" i="3"/>
  <c r="M16" i="3" s="1"/>
  <c r="I16" i="3"/>
  <c r="S15" i="3"/>
  <c r="Q15" i="3"/>
  <c r="O15" i="3"/>
  <c r="L15" i="3"/>
  <c r="M15" i="3" s="1"/>
  <c r="I15" i="3"/>
  <c r="S14" i="3"/>
  <c r="Q14" i="3"/>
  <c r="O14" i="3"/>
  <c r="L14" i="3"/>
  <c r="M14" i="3" s="1"/>
  <c r="I14" i="3"/>
  <c r="S13" i="3"/>
  <c r="Q13" i="3"/>
  <c r="O13" i="3"/>
  <c r="L13" i="3"/>
  <c r="M13" i="3" s="1"/>
  <c r="I13" i="3"/>
  <c r="S12" i="3"/>
  <c r="Q12" i="3"/>
  <c r="O12" i="3"/>
  <c r="L12" i="3"/>
  <c r="M12" i="3" s="1"/>
  <c r="I12" i="3"/>
  <c r="S11" i="3"/>
  <c r="Q11" i="3"/>
  <c r="O11" i="3"/>
  <c r="L11" i="3"/>
  <c r="M11" i="3" s="1"/>
  <c r="I11" i="3"/>
  <c r="S10" i="3"/>
  <c r="Q10" i="3"/>
  <c r="O10" i="3"/>
  <c r="L10" i="3"/>
  <c r="M10" i="3" s="1"/>
  <c r="I10" i="3"/>
  <c r="S9" i="3"/>
  <c r="Q9" i="3"/>
  <c r="O9" i="3"/>
  <c r="L9" i="3"/>
  <c r="M9" i="3" s="1"/>
  <c r="I9" i="3"/>
  <c r="S8" i="3"/>
  <c r="O8" i="3"/>
  <c r="O23" i="3" s="1"/>
  <c r="O34" i="3" s="1"/>
  <c r="L8" i="3"/>
  <c r="I8" i="3"/>
  <c r="I23" i="3" s="1"/>
  <c r="I34" i="3" s="1"/>
  <c r="S15" i="2"/>
  <c r="Q15" i="2"/>
  <c r="O15" i="2"/>
  <c r="M15" i="2"/>
  <c r="K15" i="2"/>
  <c r="J15" i="2"/>
  <c r="I15" i="2"/>
  <c r="G15" i="2"/>
  <c r="F15" i="2"/>
  <c r="E15" i="2"/>
  <c r="D15" i="2"/>
  <c r="C15" i="2"/>
  <c r="N13" i="2"/>
  <c r="L13" i="2"/>
  <c r="H13" i="2"/>
  <c r="L12" i="2"/>
  <c r="P10" i="2"/>
  <c r="N10" i="2"/>
  <c r="L10" i="2"/>
  <c r="H10" i="2"/>
  <c r="R9" i="2"/>
  <c r="R15" i="2" s="1"/>
  <c r="N9" i="2"/>
  <c r="N15" i="2" s="1"/>
  <c r="L9" i="2"/>
  <c r="L15" i="2" s="1"/>
  <c r="H9" i="2"/>
  <c r="H15" i="2" s="1"/>
  <c r="P15" i="2" l="1"/>
  <c r="L23" i="3"/>
  <c r="M8" i="3"/>
  <c r="M23" i="3" s="1"/>
  <c r="R34" i="3"/>
  <c r="S34" i="3" s="1"/>
  <c r="S23" i="3"/>
  <c r="L33" i="3"/>
  <c r="M25" i="3"/>
  <c r="M33" i="3" s="1"/>
  <c r="L17" i="4"/>
  <c r="M8" i="4"/>
  <c r="M17" i="4" s="1"/>
  <c r="L19" i="4"/>
  <c r="M18" i="4"/>
  <c r="M19" i="4" s="1"/>
  <c r="L38" i="4"/>
  <c r="M21" i="4"/>
  <c r="M38" i="4" s="1"/>
  <c r="L10" i="5"/>
  <c r="M7" i="5"/>
  <c r="M10" i="5" s="1"/>
  <c r="M39" i="4" l="1"/>
  <c r="L39" i="4"/>
  <c r="M34" i="3"/>
  <c r="L34" i="3"/>
</calcChain>
</file>

<file path=xl/sharedStrings.xml><?xml version="1.0" encoding="utf-8"?>
<sst xmlns="http://schemas.openxmlformats.org/spreadsheetml/2006/main" count="402" uniqueCount="194">
  <si>
    <t>Format of Holding of Specified securities</t>
  </si>
  <si>
    <t>1.</t>
  </si>
  <si>
    <t>Name of Listed Entity:ATLANTA LIMITED</t>
  </si>
  <si>
    <t>2.</t>
  </si>
  <si>
    <t xml:space="preserve">Scrip Code/Name of Scrip/Class of Security:532759,ATLANTA,EQUITY SHARES  </t>
  </si>
  <si>
    <t>3.</t>
  </si>
  <si>
    <t>Share Holding Pattern Filed under: Reg. 31(1)(a)/Reg.31(1)(b)/Reg.31(1)(c)</t>
  </si>
  <si>
    <t>a. if under 31(1)(b) then indicate the report for quarter ending 30/06/2022</t>
  </si>
  <si>
    <t>b. if under 31(1)(c) then indicate date of allotment/extinguishment</t>
  </si>
  <si>
    <t>4.</t>
  </si>
  <si>
    <t>Declaration : The Listed entity is required to submit the following declaration to the extent of submission of information:</t>
  </si>
  <si>
    <t>Particulars</t>
  </si>
  <si>
    <t>YES*</t>
  </si>
  <si>
    <t>NO*</t>
  </si>
  <si>
    <t>a</t>
  </si>
  <si>
    <t>Whether the Listed Entity has issued any partly paid up shares</t>
  </si>
  <si>
    <t>b</t>
  </si>
  <si>
    <t>Whether the Listed Entity has issued any Convertible Securities or Warrants?</t>
  </si>
  <si>
    <t>c</t>
  </si>
  <si>
    <t>Whether the Listed Entity has any shares against which depository receipts are issued?</t>
  </si>
  <si>
    <t>d</t>
  </si>
  <si>
    <t>Whether the Listed Entity has any shares in locked-in?</t>
  </si>
  <si>
    <t>e</t>
  </si>
  <si>
    <t>Whether any shares held by promoters are pledge or otherwise encumbered?</t>
  </si>
  <si>
    <t>*if the Listed Entity selectes the option 'NO' for the questions above, the columns for the partly paid up shares, Outstanding Convertible</t>
  </si>
  <si>
    <t>Securities/Warrants,    depository    receipts,    locked-in     shares,   No of  shares  pledged  or  otherwise   encumbered  by  promoters,  as</t>
  </si>
  <si>
    <t>applicable,  shall  not  be  displayed  at  the time of dissemination on the Stock Exchange website. Also wherever there is 'No'  declared</t>
  </si>
  <si>
    <t>by  Listed  entity  in above  table the values will be considered as 'Zero' by default on submission of  the  format of  holding  of  specified</t>
  </si>
  <si>
    <t>securities.</t>
  </si>
  <si>
    <t>5</t>
  </si>
  <si>
    <t>The tabular format for disclosure of holding of specified securities is as follows:</t>
  </si>
  <si>
    <t xml:space="preserve">Category </t>
  </si>
  <si>
    <t>Table I - Summary Statement holding of specified securities</t>
  </si>
  <si>
    <t>Category of Shareholder</t>
  </si>
  <si>
    <t>No of Shareholders</t>
  </si>
  <si>
    <t>No of fully paid up equity shares held</t>
  </si>
  <si>
    <t>No of Partly paid-up equity shares held</t>
  </si>
  <si>
    <t>No of Shares Underlying Depository Receipts</t>
  </si>
  <si>
    <t>Total No of Shares Held (VII) = (IV)+(V)+(VI)</t>
  </si>
  <si>
    <t>Shareholding as a % of total no of shares (As a % of (A+B+C2))</t>
  </si>
  <si>
    <t>Number of Voting Rights held in each class of securities</t>
  </si>
  <si>
    <t>No of Shares Underlying Outstanding converttible securities (Including Warrants)</t>
  </si>
  <si>
    <t>Shareholding as a % assuming full conversion of convertible Securities (as a percentage of diluted share capital)</t>
  </si>
  <si>
    <t>Number of Locked in Shares</t>
  </si>
  <si>
    <t>Number of Shares pledged or otherwise encumbered</t>
  </si>
  <si>
    <t>Number of equity shares held in dematerialized form</t>
  </si>
  <si>
    <t>No of Voting Rights</t>
  </si>
  <si>
    <t>Total as a % of (A+B+C)</t>
  </si>
  <si>
    <t>No.</t>
  </si>
  <si>
    <t>As a % of total Shares held</t>
  </si>
  <si>
    <t>Class X</t>
  </si>
  <si>
    <t>Class Y</t>
  </si>
  <si>
    <t>Total</t>
  </si>
  <si>
    <t>(I)</t>
  </si>
  <si>
    <t>(II)</t>
  </si>
  <si>
    <t>(III)</t>
  </si>
  <si>
    <t>(IV)</t>
  </si>
  <si>
    <t>(V)</t>
  </si>
  <si>
    <t>(VI)</t>
  </si>
  <si>
    <t>(VII)</t>
  </si>
  <si>
    <t>(VIII)</t>
  </si>
  <si>
    <t>(IX)</t>
  </si>
  <si>
    <t>(X)</t>
  </si>
  <si>
    <t>(XI)</t>
  </si>
  <si>
    <t>(XII)</t>
  </si>
  <si>
    <t>(XIII)</t>
  </si>
  <si>
    <t>(XIV)</t>
  </si>
  <si>
    <t>(A)</t>
  </si>
  <si>
    <t>Promoter &amp; Promoter Group</t>
  </si>
  <si>
    <t>(B)</t>
  </si>
  <si>
    <t>Public</t>
  </si>
  <si>
    <t>NA</t>
  </si>
  <si>
    <t>(C)</t>
  </si>
  <si>
    <t>Non Promoter-Non Public</t>
  </si>
  <si>
    <t>(C1)</t>
  </si>
  <si>
    <t>Shares underlying DRs</t>
  </si>
  <si>
    <t>(C2)</t>
  </si>
  <si>
    <t>Shares held by Employes Trusts</t>
  </si>
  <si>
    <t>Total:</t>
  </si>
  <si>
    <t>Table II - Statement showing shareholding pattern of the Promoter and Promoter Group</t>
  </si>
  <si>
    <t>Category &amp; Name of the Shareholder</t>
  </si>
  <si>
    <t>PAN</t>
  </si>
  <si>
    <t>Total No of Shares Held (IV+V+VI)</t>
  </si>
  <si>
    <t>Shareholding as a % of total no of shares (calculated as per SCRR, 1957 (VIII) As a % of (A+B+C2</t>
  </si>
  <si>
    <t>Shareholding as a % assuming full conversion of convertible Securities (as a percentage of diluted share capital) (VII)+(X) As a % of (A+B+C2)</t>
  </si>
  <si>
    <t>(1)</t>
  </si>
  <si>
    <t>Indian</t>
  </si>
  <si>
    <t>(a)</t>
  </si>
  <si>
    <t>Individuals/Hindu undivided Family</t>
  </si>
  <si>
    <t xml:space="preserve">RAJHOO  A  BBAROT                                                                                                                                     </t>
  </si>
  <si>
    <t xml:space="preserve">AADHR7100R                    </t>
  </si>
  <si>
    <t xml:space="preserve">AMBALAL P BAROT HUF .                                                                                                                                 </t>
  </si>
  <si>
    <t xml:space="preserve">AAIHA1352F                    </t>
  </si>
  <si>
    <t xml:space="preserve">RIKIIN RAJHOO BBAROT                                                                                                                                  </t>
  </si>
  <si>
    <t xml:space="preserve">AENPB9147G                    </t>
  </si>
  <si>
    <t xml:space="preserve">RAJHOO AMBALAL BBAROT                                                                                                                                 </t>
  </si>
  <si>
    <t xml:space="preserve">AENPB9154P                    </t>
  </si>
  <si>
    <t xml:space="preserve">BHAVANA RAJHOO BBAROT                                                                                                                                 </t>
  </si>
  <si>
    <t xml:space="preserve">AENPB9155N                    </t>
  </si>
  <si>
    <t xml:space="preserve">POOJA RIKIIN BBAROT                                                                                                                                   </t>
  </si>
  <si>
    <t xml:space="preserve">ANPPB9471N                    </t>
  </si>
  <si>
    <t xml:space="preserve">VEVAN RIKIIN BBAROT                                                                                                                                   </t>
  </si>
  <si>
    <t xml:space="preserve">AUAPB3863C                    </t>
  </si>
  <si>
    <t>(b)</t>
  </si>
  <si>
    <t>Central Government/State Government(s)</t>
  </si>
  <si>
    <t>(c)</t>
  </si>
  <si>
    <t>Financial Institutions/Banks</t>
  </si>
  <si>
    <t>(d)</t>
  </si>
  <si>
    <t>Any Other</t>
  </si>
  <si>
    <t xml:space="preserve">VAIKUNTAM REALTY PRIVATE LIMITED                                                                                                                      </t>
  </si>
  <si>
    <t xml:space="preserve">AACCV1779J                    </t>
  </si>
  <si>
    <t xml:space="preserve">RIDHIMA  M  DOSHI                                                                                                                                     </t>
  </si>
  <si>
    <t xml:space="preserve">AENPB9150K                    </t>
  </si>
  <si>
    <t xml:space="preserve">PREHAAN MITUL DOSHI                                                                                                                                   </t>
  </si>
  <si>
    <t xml:space="preserve">ATDPD3380N                    </t>
  </si>
  <si>
    <t xml:space="preserve">KAMYAA MITUL DOSHI                                                                                                                                    </t>
  </si>
  <si>
    <t xml:space="preserve">ATDPD3381P                    </t>
  </si>
  <si>
    <t>Sub-Total (A)(1)</t>
  </si>
  <si>
    <t>(2)</t>
  </si>
  <si>
    <t>Foreign</t>
  </si>
  <si>
    <t>Individuals (Non-Resident Individuals/Foreign Individuals</t>
  </si>
  <si>
    <t>Government</t>
  </si>
  <si>
    <t>Institutions</t>
  </si>
  <si>
    <t>Foreign Portfolio Investor</t>
  </si>
  <si>
    <t>(e)</t>
  </si>
  <si>
    <t xml:space="preserve">Any Other </t>
  </si>
  <si>
    <t>Sub-Total (A)(2)</t>
  </si>
  <si>
    <t>Total Shareholding of Promoter and Promoter Group (A)=(A)(1)+(A)(2)</t>
  </si>
  <si>
    <t>Table III - Statement showing shareholding pattern of the Public shareholder</t>
  </si>
  <si>
    <t>Shareholding as a % of total no of shares (A+B+C2)</t>
  </si>
  <si>
    <t>Mutual Funds</t>
  </si>
  <si>
    <t>Venture Capital Funds</t>
  </si>
  <si>
    <t>Alternate Investment Funds</t>
  </si>
  <si>
    <t>Foreign Venture Capital Investors</t>
  </si>
  <si>
    <t>Foreign Portfolio Investors</t>
  </si>
  <si>
    <t>(f)</t>
  </si>
  <si>
    <t>(g)</t>
  </si>
  <si>
    <t>Insurance Companies</t>
  </si>
  <si>
    <t>(h)</t>
  </si>
  <si>
    <t>Provident Funds/Pension Funds</t>
  </si>
  <si>
    <t>(i)</t>
  </si>
  <si>
    <t>Sub Total (B)(1)</t>
  </si>
  <si>
    <t>Central Government/State Government(s)/President of India</t>
  </si>
  <si>
    <t>Sub Total (B)(2)</t>
  </si>
  <si>
    <t>(3)</t>
  </si>
  <si>
    <t>Non-Institutions</t>
  </si>
  <si>
    <t>i.Individual shareholders holding nominal share capital up to Rs.2 lakhs</t>
  </si>
  <si>
    <t>ii.Individual shareholders holding nominal share capital in excess of Rs. 2 Lakhs</t>
  </si>
  <si>
    <t xml:space="preserve">ASHISH BHARATKUMAR SHAH                                                                                                                               </t>
  </si>
  <si>
    <t xml:space="preserve">AAVFM2592E                    </t>
  </si>
  <si>
    <t>NBFCs Registered with RBI</t>
  </si>
  <si>
    <t>Employee Trusts</t>
  </si>
  <si>
    <t>Overseas Depositories (Holding DRs)(Balancing figure)</t>
  </si>
  <si>
    <t xml:space="preserve">NON RESIDENT INDIANS                              </t>
  </si>
  <si>
    <t xml:space="preserve">CLEARING MEMBERS                                  </t>
  </si>
  <si>
    <t xml:space="preserve">NON RESIDENT INDIAN NON REPATRIABLE               </t>
  </si>
  <si>
    <t xml:space="preserve">BODIES CORPORATES                                 </t>
  </si>
  <si>
    <t xml:space="preserve">HIM REALTY PRIVATE LIMITED                                                                                                                            </t>
  </si>
  <si>
    <t xml:space="preserve">AABCH4227J                    </t>
  </si>
  <si>
    <t xml:space="preserve">SBICAP TRUSTEE COMPANY LIMITED                                                                                                                        </t>
  </si>
  <si>
    <t xml:space="preserve">AAJCS8105J                    </t>
  </si>
  <si>
    <t xml:space="preserve">MONARCH INFRAPARKS PRIVATE LIMITED                                                                                                                    </t>
  </si>
  <si>
    <t xml:space="preserve">AASFM2420J                    </t>
  </si>
  <si>
    <t xml:space="preserve">DIRECTORS AND RELATIVES                           </t>
  </si>
  <si>
    <t xml:space="preserve">I E P F                                           </t>
  </si>
  <si>
    <t>Sub Total (B)(3)</t>
  </si>
  <si>
    <t>Total Public Shareholding (B) = (B)(1)+(B)(2)+(B)(3)</t>
  </si>
  <si>
    <t>Table IV - Statement showing shareholding pattern of the Non Promoter - Non Public Shareholder</t>
  </si>
  <si>
    <t>Custodian/DR Holder</t>
  </si>
  <si>
    <t>Employee Benefit Trust (under SEBI(Share based Employee Benefit) Regulations 2014)</t>
  </si>
  <si>
    <t>Total Non-Promoter-Non Public Shareholding (C) = (C)(1)+(C)(2)</t>
  </si>
  <si>
    <t>Details of the shareholders acting as persons in Concert including their Shareholding:</t>
  </si>
  <si>
    <t>Name of Shareholder</t>
  </si>
  <si>
    <t>Name of PAC</t>
  </si>
  <si>
    <t>No of shares</t>
  </si>
  <si>
    <t>Holding%</t>
  </si>
  <si>
    <t>Details of Shares which remain unclaimed may be given hear along with details such as number of shareholders, outstanding shares held in demat/unclaimed suspense account</t>
  </si>
  <si>
    <t>Table V - Statement showing details of Significant Beneficial Owners (SBOs)</t>
  </si>
  <si>
    <t>Sno</t>
  </si>
  <si>
    <t>Details of the significant beneficial owner</t>
  </si>
  <si>
    <t xml:space="preserve">Details of the registered owner </t>
  </si>
  <si>
    <t>Particulars of the shares in which significant beneficial interest is held by the beneficial owner</t>
  </si>
  <si>
    <t>Date of creation/acquisition of significant beneficial interest</t>
  </si>
  <si>
    <t xml:space="preserve"> </t>
  </si>
  <si>
    <t>I</t>
  </si>
  <si>
    <t>II</t>
  </si>
  <si>
    <t>III</t>
  </si>
  <si>
    <t>IV</t>
  </si>
  <si>
    <t>Sr No</t>
  </si>
  <si>
    <t>Name</t>
  </si>
  <si>
    <t>Nationality</t>
  </si>
  <si>
    <t>Number of Shares</t>
  </si>
  <si>
    <t xml:space="preserve">Shareholding as a % of total no of shares (Calculated as per SCRR 1957) As a % of (A+B+C2) </t>
  </si>
  <si>
    <t xml:space="preserve">  NA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</si>
</sst>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quotePrefix="1" applyFont="1"/>
    <xf numFmtId="0" fontId="3" fillId="0" borderId="0" xfId="0" applyFont="1" applyAlignment="1">
      <alignment wrapText="1"/>
    </xf>
    <xf numFmtId="0" fontId="3" fillId="0" borderId="1" xfId="0" applyFont="1" applyBorder="1"/>
    <xf numFmtId="0" fontId="3" fillId="0" borderId="1" xfId="0" quotePrefix="1" applyFont="1" applyBorder="1"/>
    <xf numFmtId="0" fontId="4" fillId="0" borderId="0" xfId="0" applyFont="1"/>
    <xf numFmtId="0" fontId="5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2" fontId="5" fillId="0" borderId="1" xfId="0" applyNumberFormat="1" applyFont="1" applyBorder="1"/>
    <xf numFmtId="2" fontId="5" fillId="0" borderId="1" xfId="0" applyNumberFormat="1" applyFont="1" applyBorder="1" applyAlignment="1">
      <alignment wrapText="1"/>
    </xf>
    <xf numFmtId="2" fontId="6" fillId="0" borderId="1" xfId="0" applyNumberFormat="1" applyFont="1" applyBorder="1"/>
    <xf numFmtId="2" fontId="6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5" fillId="0" borderId="1" xfId="0" quotePrefix="1" applyFont="1" applyBorder="1"/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3" fillId="2" borderId="1" xfId="0" quotePrefix="1" applyFont="1" applyFill="1" applyBorder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2" fontId="3" fillId="2" borderId="1" xfId="0" applyNumberFormat="1" applyFont="1" applyFill="1" applyBorder="1"/>
    <xf numFmtId="2" fontId="4" fillId="2" borderId="1" xfId="0" applyNumberFormat="1" applyFont="1" applyFill="1" applyBorder="1"/>
    <xf numFmtId="0" fontId="4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2" fontId="3" fillId="0" borderId="1" xfId="0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2" fontId="4" fillId="0" borderId="1" xfId="0" applyNumberFormat="1" applyFont="1" applyBorder="1"/>
    <xf numFmtId="0" fontId="4" fillId="0" borderId="0" xfId="0" applyFont="1" applyAlignme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sqref="A1:D1"/>
    </sheetView>
  </sheetViews>
  <sheetFormatPr defaultRowHeight="8.25" x14ac:dyDescent="0.15"/>
  <cols>
    <col min="1" max="1" width="3.42578125" style="5" customWidth="1"/>
    <col min="2" max="2" width="61.7109375" style="5" customWidth="1"/>
    <col min="3" max="3" width="7.140625" style="5" customWidth="1"/>
    <col min="4" max="4" width="5.42578125" style="5" customWidth="1"/>
    <col min="5" max="16384" width="9.140625" style="5"/>
  </cols>
  <sheetData>
    <row r="1" spans="1:4" x14ac:dyDescent="0.15">
      <c r="A1" s="4" t="s">
        <v>0</v>
      </c>
      <c r="B1" s="4"/>
      <c r="C1" s="4"/>
      <c r="D1" s="4"/>
    </row>
    <row r="3" spans="1:4" x14ac:dyDescent="0.15">
      <c r="A3" s="6" t="s">
        <v>1</v>
      </c>
      <c r="B3" s="5" t="s">
        <v>2</v>
      </c>
    </row>
    <row r="4" spans="1:4" x14ac:dyDescent="0.15">
      <c r="A4" s="6" t="s">
        <v>3</v>
      </c>
      <c r="B4" s="5" t="s">
        <v>4</v>
      </c>
    </row>
    <row r="5" spans="1:4" x14ac:dyDescent="0.15">
      <c r="A5" s="6" t="s">
        <v>5</v>
      </c>
      <c r="B5" s="5" t="s">
        <v>6</v>
      </c>
    </row>
    <row r="6" spans="1:4" x14ac:dyDescent="0.15">
      <c r="B6" s="5" t="s">
        <v>7</v>
      </c>
    </row>
    <row r="7" spans="1:4" x14ac:dyDescent="0.15">
      <c r="B7" s="5" t="s">
        <v>8</v>
      </c>
    </row>
    <row r="8" spans="1:4" ht="16.5" x14ac:dyDescent="0.15">
      <c r="A8" s="6" t="s">
        <v>9</v>
      </c>
      <c r="B8" s="7" t="s">
        <v>10</v>
      </c>
    </row>
    <row r="9" spans="1:4" x14ac:dyDescent="0.15">
      <c r="A9" s="8"/>
      <c r="B9" s="8" t="s">
        <v>11</v>
      </c>
      <c r="C9" s="8" t="s">
        <v>12</v>
      </c>
      <c r="D9" s="8" t="s">
        <v>13</v>
      </c>
    </row>
    <row r="10" spans="1:4" x14ac:dyDescent="0.15">
      <c r="A10" s="9" t="s">
        <v>14</v>
      </c>
      <c r="B10" s="8" t="s">
        <v>15</v>
      </c>
      <c r="C10" s="8"/>
      <c r="D10" s="8"/>
    </row>
    <row r="11" spans="1:4" x14ac:dyDescent="0.15">
      <c r="A11" s="9" t="s">
        <v>16</v>
      </c>
      <c r="B11" s="8" t="s">
        <v>17</v>
      </c>
      <c r="C11" s="8"/>
      <c r="D11" s="8"/>
    </row>
    <row r="12" spans="1:4" x14ac:dyDescent="0.15">
      <c r="A12" s="9" t="s">
        <v>18</v>
      </c>
      <c r="B12" s="8" t="s">
        <v>19</v>
      </c>
      <c r="C12" s="8"/>
      <c r="D12" s="8"/>
    </row>
    <row r="13" spans="1:4" x14ac:dyDescent="0.15">
      <c r="A13" s="9" t="s">
        <v>20</v>
      </c>
      <c r="B13" s="8" t="s">
        <v>21</v>
      </c>
      <c r="C13" s="8"/>
      <c r="D13" s="8"/>
    </row>
    <row r="14" spans="1:4" x14ac:dyDescent="0.15">
      <c r="A14" s="9" t="s">
        <v>22</v>
      </c>
      <c r="B14" s="8" t="s">
        <v>23</v>
      </c>
      <c r="C14" s="8"/>
      <c r="D14" s="8"/>
    </row>
    <row r="17" spans="1:2" x14ac:dyDescent="0.15">
      <c r="B17" s="5" t="s">
        <v>24</v>
      </c>
    </row>
    <row r="18" spans="1:2" x14ac:dyDescent="0.15">
      <c r="B18" s="5" t="s">
        <v>25</v>
      </c>
    </row>
    <row r="19" spans="1:2" x14ac:dyDescent="0.15">
      <c r="B19" s="5" t="s">
        <v>26</v>
      </c>
    </row>
    <row r="20" spans="1:2" x14ac:dyDescent="0.15">
      <c r="B20" s="5" t="s">
        <v>27</v>
      </c>
    </row>
    <row r="21" spans="1:2" x14ac:dyDescent="0.15">
      <c r="B21" s="5" t="s">
        <v>28</v>
      </c>
    </row>
    <row r="24" spans="1:2" x14ac:dyDescent="0.15">
      <c r="A24" s="6" t="s">
        <v>29</v>
      </c>
      <c r="B24" s="5" t="s">
        <v>30</v>
      </c>
    </row>
    <row r="25" spans="1:2" s="10" customFormat="1" x14ac:dyDescent="0.15"/>
  </sheetData>
  <mergeCells count="1">
    <mergeCell ref="A1:D1"/>
  </mergeCells>
  <pageMargins left="1.3888888888888888E-2" right="0.20833333333333334" top="0.83333333333333337" bottom="0.41666666666666669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"/>
  <sheetViews>
    <sheetView workbookViewId="0">
      <selection activeCell="N1" sqref="A1:XFD1048576"/>
    </sheetView>
  </sheetViews>
  <sheetFormatPr defaultRowHeight="9" x14ac:dyDescent="0.15"/>
  <cols>
    <col min="1" max="1" width="4.42578125" style="12" customWidth="1"/>
    <col min="2" max="2" width="17.140625" style="13" customWidth="1"/>
    <col min="3" max="3" width="6.85546875" style="13" customWidth="1"/>
    <col min="4" max="4" width="9.85546875" style="13" customWidth="1"/>
    <col min="5" max="5" width="7.85546875" style="12" customWidth="1"/>
    <col min="6" max="6" width="6.140625" style="12" customWidth="1"/>
    <col min="7" max="7" width="8.140625" style="12" customWidth="1"/>
    <col min="8" max="8" width="8.5703125" style="12" customWidth="1"/>
    <col min="9" max="9" width="8.28515625" style="12" customWidth="1"/>
    <col min="10" max="10" width="5.5703125" style="12" customWidth="1"/>
    <col min="11" max="11" width="8.28515625" style="13" customWidth="1"/>
    <col min="12" max="12" width="7.140625" style="13" customWidth="1"/>
    <col min="13" max="13" width="8" style="13" customWidth="1"/>
    <col min="14" max="14" width="9.85546875" style="13" customWidth="1"/>
    <col min="15" max="15" width="8.140625" style="12" customWidth="1"/>
    <col min="16" max="16" width="9.7109375" style="12" customWidth="1"/>
    <col min="17" max="17" width="9" style="12" customWidth="1"/>
    <col min="18" max="18" width="9.28515625" style="12" customWidth="1"/>
    <col min="19" max="19" width="10" style="12" customWidth="1"/>
    <col min="20" max="16384" width="9.140625" style="12"/>
  </cols>
  <sheetData>
    <row r="1" spans="1:19" x14ac:dyDescent="0.15">
      <c r="A1" s="11"/>
      <c r="B1" s="11"/>
      <c r="C1" s="11"/>
      <c r="D1" s="11"/>
    </row>
    <row r="2" spans="1:19" s="14" customFormat="1" x14ac:dyDescent="0.15">
      <c r="A2" s="14" t="s">
        <v>32</v>
      </c>
      <c r="B2" s="15"/>
      <c r="C2" s="15"/>
      <c r="D2" s="15"/>
      <c r="K2" s="15"/>
      <c r="L2" s="15"/>
      <c r="M2" s="15"/>
      <c r="N2" s="15"/>
    </row>
    <row r="4" spans="1:19" s="14" customFormat="1" ht="114" customHeight="1" x14ac:dyDescent="0.15">
      <c r="A4" s="16" t="s">
        <v>31</v>
      </c>
      <c r="B4" s="16" t="s">
        <v>33</v>
      </c>
      <c r="C4" s="16" t="s">
        <v>34</v>
      </c>
      <c r="D4" s="16" t="s">
        <v>35</v>
      </c>
      <c r="E4" s="16" t="s">
        <v>36</v>
      </c>
      <c r="F4" s="16" t="s">
        <v>37</v>
      </c>
      <c r="G4" s="16" t="s">
        <v>38</v>
      </c>
      <c r="H4" s="16" t="s">
        <v>39</v>
      </c>
      <c r="I4" s="17" t="s">
        <v>40</v>
      </c>
      <c r="J4" s="17"/>
      <c r="K4" s="17"/>
      <c r="L4" s="17"/>
      <c r="M4" s="16" t="s">
        <v>41</v>
      </c>
      <c r="N4" s="16" t="s">
        <v>42</v>
      </c>
      <c r="O4" s="17" t="s">
        <v>43</v>
      </c>
      <c r="P4" s="17"/>
      <c r="Q4" s="17" t="s">
        <v>44</v>
      </c>
      <c r="R4" s="17"/>
      <c r="S4" s="16" t="s">
        <v>45</v>
      </c>
    </row>
    <row r="5" spans="1:19" s="14" customFormat="1" ht="30" customHeight="1" x14ac:dyDescent="0.15">
      <c r="A5" s="18"/>
      <c r="B5" s="19"/>
      <c r="C5" s="19"/>
      <c r="D5" s="19"/>
      <c r="E5" s="18"/>
      <c r="F5" s="18"/>
      <c r="G5" s="18"/>
      <c r="H5" s="18"/>
      <c r="I5" s="20" t="s">
        <v>46</v>
      </c>
      <c r="J5" s="20"/>
      <c r="K5" s="20"/>
      <c r="L5" s="16" t="s">
        <v>47</v>
      </c>
      <c r="M5" s="19"/>
      <c r="N5" s="19"/>
      <c r="O5" s="16" t="s">
        <v>48</v>
      </c>
      <c r="P5" s="16" t="s">
        <v>49</v>
      </c>
      <c r="Q5" s="16" t="s">
        <v>48</v>
      </c>
      <c r="R5" s="16" t="s">
        <v>49</v>
      </c>
      <c r="S5" s="18"/>
    </row>
    <row r="6" spans="1:19" s="14" customFormat="1" ht="18" x14ac:dyDescent="0.15">
      <c r="A6" s="18"/>
      <c r="B6" s="19"/>
      <c r="C6" s="19"/>
      <c r="D6" s="19"/>
      <c r="E6" s="18"/>
      <c r="F6" s="18"/>
      <c r="G6" s="18"/>
      <c r="H6" s="18"/>
      <c r="I6" s="16" t="s">
        <v>50</v>
      </c>
      <c r="J6" s="16" t="s">
        <v>51</v>
      </c>
      <c r="K6" s="16" t="s">
        <v>52</v>
      </c>
      <c r="L6" s="19"/>
      <c r="M6" s="19"/>
      <c r="N6" s="19"/>
      <c r="O6" s="18"/>
      <c r="P6" s="18"/>
      <c r="Q6" s="18"/>
      <c r="R6" s="18"/>
      <c r="S6" s="18"/>
    </row>
    <row r="7" spans="1:19" x14ac:dyDescent="0.15">
      <c r="A7" s="21" t="s">
        <v>53</v>
      </c>
      <c r="B7" s="22" t="s">
        <v>54</v>
      </c>
      <c r="C7" s="22" t="s">
        <v>55</v>
      </c>
      <c r="D7" s="22" t="s">
        <v>56</v>
      </c>
      <c r="E7" s="21" t="s">
        <v>57</v>
      </c>
      <c r="F7" s="21" t="s">
        <v>58</v>
      </c>
      <c r="G7" s="21" t="s">
        <v>59</v>
      </c>
      <c r="H7" s="21" t="s">
        <v>60</v>
      </c>
      <c r="I7" s="23" t="s">
        <v>61</v>
      </c>
      <c r="J7" s="23"/>
      <c r="K7" s="23"/>
      <c r="L7" s="23"/>
      <c r="M7" s="22" t="s">
        <v>62</v>
      </c>
      <c r="N7" s="22" t="s">
        <v>63</v>
      </c>
      <c r="O7" s="23" t="s">
        <v>64</v>
      </c>
      <c r="P7" s="23"/>
      <c r="Q7" s="23" t="s">
        <v>65</v>
      </c>
      <c r="R7" s="23"/>
      <c r="S7" s="21" t="s">
        <v>66</v>
      </c>
    </row>
    <row r="8" spans="1:19" x14ac:dyDescent="0.15">
      <c r="A8" s="24"/>
      <c r="B8" s="25"/>
      <c r="C8" s="25"/>
      <c r="D8" s="25"/>
      <c r="E8" s="24"/>
      <c r="F8" s="24"/>
      <c r="G8" s="24"/>
      <c r="H8" s="24"/>
      <c r="I8" s="24"/>
      <c r="J8" s="24"/>
      <c r="K8" s="25"/>
      <c r="L8" s="25"/>
      <c r="M8" s="25"/>
      <c r="N8" s="25"/>
      <c r="O8" s="24"/>
      <c r="P8" s="24"/>
      <c r="Q8" s="24"/>
      <c r="R8" s="24"/>
      <c r="S8" s="24"/>
    </row>
    <row r="9" spans="1:19" ht="18" x14ac:dyDescent="0.15">
      <c r="A9" s="24" t="s">
        <v>67</v>
      </c>
      <c r="B9" s="25" t="s">
        <v>68</v>
      </c>
      <c r="C9" s="25">
        <v>11</v>
      </c>
      <c r="D9" s="25">
        <v>51543511</v>
      </c>
      <c r="E9" s="24">
        <v>0</v>
      </c>
      <c r="F9" s="24">
        <v>0</v>
      </c>
      <c r="G9" s="24">
        <v>51543511</v>
      </c>
      <c r="H9" s="26">
        <f>SUM(G9/81500000*100)</f>
        <v>63.243571779141107</v>
      </c>
      <c r="I9" s="24">
        <v>51543511</v>
      </c>
      <c r="J9" s="24">
        <v>0</v>
      </c>
      <c r="K9" s="25">
        <v>51543511</v>
      </c>
      <c r="L9" s="27">
        <f>SUM(K9/81500000*100)</f>
        <v>63.243571779141107</v>
      </c>
      <c r="M9" s="25">
        <v>0</v>
      </c>
      <c r="N9" s="27">
        <f>SUM((G9+M9)/81500000*100)</f>
        <v>63.243571779141107</v>
      </c>
      <c r="O9" s="24">
        <v>0</v>
      </c>
      <c r="P9" s="26">
        <v>0</v>
      </c>
      <c r="Q9" s="24">
        <v>34032116</v>
      </c>
      <c r="R9" s="26">
        <f>SUM(Q9/51543511*100)</f>
        <v>66.025995008372647</v>
      </c>
      <c r="S9" s="24">
        <v>51543511</v>
      </c>
    </row>
    <row r="10" spans="1:19" x14ac:dyDescent="0.15">
      <c r="A10" s="24" t="s">
        <v>69</v>
      </c>
      <c r="B10" s="25" t="s">
        <v>70</v>
      </c>
      <c r="C10" s="25">
        <v>22515</v>
      </c>
      <c r="D10" s="25">
        <v>29956489</v>
      </c>
      <c r="E10" s="24">
        <v>0</v>
      </c>
      <c r="F10" s="24">
        <v>0</v>
      </c>
      <c r="G10" s="24">
        <v>29956489</v>
      </c>
      <c r="H10" s="26">
        <f>SUM(G10/81500000*100)</f>
        <v>36.756428220858893</v>
      </c>
      <c r="I10" s="24">
        <v>29956489</v>
      </c>
      <c r="J10" s="24">
        <v>0</v>
      </c>
      <c r="K10" s="25">
        <v>29956489</v>
      </c>
      <c r="L10" s="27">
        <f>SUM(K10/81500000*100)</f>
        <v>36.756428220858893</v>
      </c>
      <c r="M10" s="25">
        <v>0</v>
      </c>
      <c r="N10" s="27">
        <f>SUM((G10+M10)/81500000*100)</f>
        <v>36.756428220858893</v>
      </c>
      <c r="O10" s="24">
        <v>0</v>
      </c>
      <c r="P10" s="26">
        <f>SUM(O10/29956489*100)</f>
        <v>0</v>
      </c>
      <c r="Q10" s="24" t="s">
        <v>71</v>
      </c>
      <c r="R10" s="24" t="s">
        <v>71</v>
      </c>
      <c r="S10" s="24">
        <v>29956469</v>
      </c>
    </row>
    <row r="11" spans="1:19" x14ac:dyDescent="0.15">
      <c r="A11" s="24" t="s">
        <v>72</v>
      </c>
      <c r="B11" s="25" t="s">
        <v>73</v>
      </c>
      <c r="C11" s="25"/>
      <c r="D11" s="25"/>
      <c r="E11" s="24"/>
      <c r="F11" s="24"/>
      <c r="G11" s="24"/>
      <c r="H11" s="24"/>
      <c r="I11" s="24"/>
      <c r="J11" s="24"/>
      <c r="K11" s="25"/>
      <c r="L11" s="25"/>
      <c r="M11" s="25"/>
      <c r="N11" s="25"/>
      <c r="O11" s="24"/>
      <c r="P11" s="24"/>
      <c r="Q11" s="24"/>
      <c r="R11" s="24"/>
      <c r="S11" s="24"/>
    </row>
    <row r="12" spans="1:19" x14ac:dyDescent="0.15">
      <c r="A12" s="24" t="s">
        <v>74</v>
      </c>
      <c r="B12" s="25" t="s">
        <v>75</v>
      </c>
      <c r="C12" s="25">
        <v>0</v>
      </c>
      <c r="D12" s="25">
        <v>0</v>
      </c>
      <c r="E12" s="24">
        <v>0</v>
      </c>
      <c r="F12" s="24">
        <v>0</v>
      </c>
      <c r="G12" s="24">
        <v>0</v>
      </c>
      <c r="H12" s="24" t="s">
        <v>71</v>
      </c>
      <c r="I12" s="24">
        <v>0</v>
      </c>
      <c r="J12" s="24">
        <v>0</v>
      </c>
      <c r="K12" s="25">
        <v>0</v>
      </c>
      <c r="L12" s="27">
        <f>SUM(K12/81500000*100)</f>
        <v>0</v>
      </c>
      <c r="M12" s="25">
        <v>0</v>
      </c>
      <c r="N12" s="25" t="s">
        <v>71</v>
      </c>
      <c r="O12" s="24">
        <v>0</v>
      </c>
      <c r="P12" s="26">
        <v>0</v>
      </c>
      <c r="Q12" s="24" t="s">
        <v>71</v>
      </c>
      <c r="R12" s="24" t="s">
        <v>71</v>
      </c>
      <c r="S12" s="24">
        <v>0</v>
      </c>
    </row>
    <row r="13" spans="1:19" ht="18" x14ac:dyDescent="0.15">
      <c r="A13" s="24" t="s">
        <v>76</v>
      </c>
      <c r="B13" s="25" t="s">
        <v>77</v>
      </c>
      <c r="C13" s="25">
        <v>0</v>
      </c>
      <c r="D13" s="25">
        <v>0</v>
      </c>
      <c r="E13" s="24">
        <v>0</v>
      </c>
      <c r="F13" s="24">
        <v>0</v>
      </c>
      <c r="G13" s="24">
        <v>0</v>
      </c>
      <c r="H13" s="26">
        <f>SUM(G13/81500000*100)</f>
        <v>0</v>
      </c>
      <c r="I13" s="24">
        <v>0</v>
      </c>
      <c r="J13" s="24">
        <v>0</v>
      </c>
      <c r="K13" s="25">
        <v>0</v>
      </c>
      <c r="L13" s="27">
        <f>SUM(K13/81500000*100)</f>
        <v>0</v>
      </c>
      <c r="M13" s="25">
        <v>0</v>
      </c>
      <c r="N13" s="27">
        <f>SUM((G13+M13)/81500000*100)</f>
        <v>0</v>
      </c>
      <c r="O13" s="24">
        <v>0</v>
      </c>
      <c r="P13" s="26">
        <v>0</v>
      </c>
      <c r="Q13" s="24" t="s">
        <v>71</v>
      </c>
      <c r="R13" s="24" t="s">
        <v>71</v>
      </c>
      <c r="S13" s="24">
        <v>0</v>
      </c>
    </row>
    <row r="14" spans="1:19" x14ac:dyDescent="0.15">
      <c r="A14" s="24"/>
      <c r="B14" s="25"/>
      <c r="C14" s="25"/>
      <c r="D14" s="25"/>
      <c r="E14" s="24"/>
      <c r="F14" s="24"/>
      <c r="G14" s="24"/>
      <c r="H14" s="24"/>
      <c r="I14" s="24"/>
      <c r="J14" s="24"/>
      <c r="K14" s="25"/>
      <c r="L14" s="25"/>
      <c r="M14" s="25"/>
      <c r="N14" s="25"/>
      <c r="O14" s="24"/>
      <c r="P14" s="24"/>
      <c r="Q14" s="24"/>
      <c r="R14" s="24"/>
      <c r="S14" s="24"/>
    </row>
    <row r="15" spans="1:19" s="14" customFormat="1" x14ac:dyDescent="0.15">
      <c r="A15" s="18"/>
      <c r="B15" s="19" t="s">
        <v>78</v>
      </c>
      <c r="C15" s="19">
        <f t="shared" ref="C15:O15" si="0">SUM(C9:C13)</f>
        <v>22526</v>
      </c>
      <c r="D15" s="19">
        <f t="shared" si="0"/>
        <v>81500000</v>
      </c>
      <c r="E15" s="18">
        <f t="shared" si="0"/>
        <v>0</v>
      </c>
      <c r="F15" s="18">
        <f t="shared" si="0"/>
        <v>0</v>
      </c>
      <c r="G15" s="18">
        <f t="shared" si="0"/>
        <v>81500000</v>
      </c>
      <c r="H15" s="28">
        <f t="shared" si="0"/>
        <v>100</v>
      </c>
      <c r="I15" s="18">
        <f t="shared" si="0"/>
        <v>81500000</v>
      </c>
      <c r="J15" s="18">
        <f t="shared" si="0"/>
        <v>0</v>
      </c>
      <c r="K15" s="19">
        <f t="shared" si="0"/>
        <v>81500000</v>
      </c>
      <c r="L15" s="29">
        <f t="shared" si="0"/>
        <v>100</v>
      </c>
      <c r="M15" s="19">
        <f t="shared" si="0"/>
        <v>0</v>
      </c>
      <c r="N15" s="29">
        <f t="shared" si="0"/>
        <v>100</v>
      </c>
      <c r="O15" s="18">
        <f t="shared" si="0"/>
        <v>0</v>
      </c>
      <c r="P15" s="28">
        <f>SUM(O15/G15*100)</f>
        <v>0</v>
      </c>
      <c r="Q15" s="18">
        <f>SUM(Q9:Q13)</f>
        <v>34032116</v>
      </c>
      <c r="R15" s="28">
        <f>SUM(R9:R13)</f>
        <v>66.025995008372647</v>
      </c>
      <c r="S15" s="18">
        <f>SUM(S9:S13)</f>
        <v>81499980</v>
      </c>
    </row>
  </sheetData>
  <mergeCells count="8">
    <mergeCell ref="I7:L7"/>
    <mergeCell ref="O7:P7"/>
    <mergeCell ref="Q7:R7"/>
    <mergeCell ref="A1:D1"/>
    <mergeCell ref="I4:L4"/>
    <mergeCell ref="O4:P4"/>
    <mergeCell ref="Q4:R4"/>
    <mergeCell ref="I5:K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4"/>
  <sheetViews>
    <sheetView topLeftCell="B1" workbookViewId="0">
      <selection activeCell="B1" sqref="A1:XFD1048576"/>
    </sheetView>
  </sheetViews>
  <sheetFormatPr defaultRowHeight="9" x14ac:dyDescent="0.15"/>
  <cols>
    <col min="1" max="1" width="6" style="12" customWidth="1"/>
    <col min="2" max="2" width="15.5703125" style="13" customWidth="1"/>
    <col min="3" max="3" width="10.140625" style="12" customWidth="1"/>
    <col min="4" max="4" width="6.5703125" style="12" customWidth="1"/>
    <col min="5" max="5" width="8.7109375" style="12" customWidth="1"/>
    <col min="6" max="6" width="6.140625" style="12" customWidth="1"/>
    <col min="7" max="7" width="6.7109375" style="12" customWidth="1"/>
    <col min="8" max="8" width="10.42578125" style="12" customWidth="1"/>
    <col min="9" max="9" width="7.85546875" style="12" customWidth="1"/>
    <col min="10" max="10" width="10" style="12" customWidth="1"/>
    <col min="11" max="11" width="7" style="12" customWidth="1"/>
    <col min="12" max="12" width="9" style="12" customWidth="1"/>
    <col min="13" max="13" width="6.28515625" style="12" customWidth="1"/>
    <col min="14" max="14" width="7" style="12" customWidth="1"/>
    <col min="15" max="15" width="10" style="12" customWidth="1"/>
    <col min="16" max="16" width="6.85546875" style="12" customWidth="1"/>
    <col min="17" max="17" width="7.7109375" style="12" customWidth="1"/>
    <col min="18" max="18" width="8.5703125" style="12" customWidth="1"/>
    <col min="19" max="19" width="11" style="12" customWidth="1"/>
    <col min="20" max="20" width="7.5703125" style="12" customWidth="1"/>
    <col min="21" max="16384" width="9.140625" style="12"/>
  </cols>
  <sheetData>
    <row r="1" spans="1:20" s="14" customFormat="1" x14ac:dyDescent="0.15">
      <c r="A1" s="14" t="s">
        <v>79</v>
      </c>
      <c r="B1" s="15"/>
    </row>
    <row r="3" spans="1:20" s="14" customFormat="1" ht="132" customHeight="1" x14ac:dyDescent="0.15">
      <c r="A3" s="16" t="s">
        <v>31</v>
      </c>
      <c r="B3" s="16" t="s">
        <v>80</v>
      </c>
      <c r="C3" s="16" t="s">
        <v>81</v>
      </c>
      <c r="D3" s="16" t="s">
        <v>34</v>
      </c>
      <c r="E3" s="16" t="s">
        <v>35</v>
      </c>
      <c r="F3" s="16" t="s">
        <v>36</v>
      </c>
      <c r="G3" s="16" t="s">
        <v>37</v>
      </c>
      <c r="H3" s="16" t="s">
        <v>82</v>
      </c>
      <c r="I3" s="16" t="s">
        <v>83</v>
      </c>
      <c r="J3" s="17" t="s">
        <v>40</v>
      </c>
      <c r="K3" s="17"/>
      <c r="L3" s="17"/>
      <c r="M3" s="17"/>
      <c r="N3" s="16" t="s">
        <v>41</v>
      </c>
      <c r="O3" s="16" t="s">
        <v>84</v>
      </c>
      <c r="P3" s="17" t="s">
        <v>43</v>
      </c>
      <c r="Q3" s="17"/>
      <c r="R3" s="17" t="s">
        <v>44</v>
      </c>
      <c r="S3" s="17"/>
      <c r="T3" s="16" t="s">
        <v>45</v>
      </c>
    </row>
    <row r="4" spans="1:20" s="14" customFormat="1" ht="30" customHeight="1" x14ac:dyDescent="0.15">
      <c r="A4" s="18"/>
      <c r="B4" s="19"/>
      <c r="C4" s="18"/>
      <c r="D4" s="18"/>
      <c r="E4" s="18"/>
      <c r="F4" s="18"/>
      <c r="G4" s="18"/>
      <c r="H4" s="18"/>
      <c r="I4" s="18"/>
      <c r="J4" s="20" t="s">
        <v>46</v>
      </c>
      <c r="K4" s="20"/>
      <c r="L4" s="20"/>
      <c r="M4" s="16" t="s">
        <v>47</v>
      </c>
      <c r="N4" s="19"/>
      <c r="O4" s="18"/>
      <c r="P4" s="30" t="s">
        <v>48</v>
      </c>
      <c r="Q4" s="16" t="s">
        <v>49</v>
      </c>
      <c r="R4" s="16" t="s">
        <v>48</v>
      </c>
      <c r="S4" s="16" t="s">
        <v>49</v>
      </c>
      <c r="T4" s="18"/>
    </row>
    <row r="5" spans="1:20" s="14" customFormat="1" x14ac:dyDescent="0.15">
      <c r="A5" s="18"/>
      <c r="B5" s="19"/>
      <c r="C5" s="18"/>
      <c r="D5" s="18"/>
      <c r="E5" s="18"/>
      <c r="F5" s="18"/>
      <c r="G5" s="18"/>
      <c r="H5" s="18"/>
      <c r="I5" s="18"/>
      <c r="J5" s="16" t="s">
        <v>50</v>
      </c>
      <c r="K5" s="16" t="s">
        <v>51</v>
      </c>
      <c r="L5" s="16" t="s">
        <v>52</v>
      </c>
      <c r="M5" s="18"/>
      <c r="N5" s="18"/>
      <c r="O5" s="18"/>
      <c r="P5" s="18"/>
      <c r="Q5" s="18"/>
      <c r="R5" s="18"/>
      <c r="S5" s="18"/>
      <c r="T5" s="18"/>
    </row>
    <row r="6" spans="1:20" s="14" customFormat="1" x14ac:dyDescent="0.15">
      <c r="A6" s="31"/>
      <c r="B6" s="32" t="s">
        <v>53</v>
      </c>
      <c r="C6" s="31" t="s">
        <v>54</v>
      </c>
      <c r="D6" s="31" t="s">
        <v>55</v>
      </c>
      <c r="E6" s="31" t="s">
        <v>56</v>
      </c>
      <c r="F6" s="31" t="s">
        <v>57</v>
      </c>
      <c r="G6" s="31" t="s">
        <v>58</v>
      </c>
      <c r="H6" s="31" t="s">
        <v>59</v>
      </c>
      <c r="I6" s="31" t="s">
        <v>60</v>
      </c>
      <c r="J6" s="33" t="s">
        <v>61</v>
      </c>
      <c r="K6" s="33"/>
      <c r="L6" s="33"/>
      <c r="M6" s="33"/>
      <c r="N6" s="31" t="s">
        <v>62</v>
      </c>
      <c r="O6" s="31" t="s">
        <v>63</v>
      </c>
      <c r="P6" s="33" t="s">
        <v>64</v>
      </c>
      <c r="Q6" s="33"/>
      <c r="R6" s="33" t="s">
        <v>65</v>
      </c>
      <c r="S6" s="33"/>
      <c r="T6" s="31" t="s">
        <v>66</v>
      </c>
    </row>
    <row r="7" spans="1:20" x14ac:dyDescent="0.15">
      <c r="A7" s="34" t="s">
        <v>85</v>
      </c>
      <c r="B7" s="25" t="s">
        <v>86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spans="1:20" ht="18" x14ac:dyDescent="0.15">
      <c r="A8" s="24" t="s">
        <v>87</v>
      </c>
      <c r="B8" s="25" t="s">
        <v>88</v>
      </c>
      <c r="C8" s="24"/>
      <c r="D8" s="24">
        <v>7</v>
      </c>
      <c r="E8" s="24">
        <v>43200224</v>
      </c>
      <c r="F8" s="24">
        <v>0</v>
      </c>
      <c r="G8" s="24">
        <v>0</v>
      </c>
      <c r="H8" s="24">
        <v>43200224</v>
      </c>
      <c r="I8" s="26">
        <f t="shared" ref="I8:I22" si="0">SUM(H8/81500000*100)</f>
        <v>53.006409815950917</v>
      </c>
      <c r="J8" s="24">
        <v>43200224</v>
      </c>
      <c r="K8" s="24">
        <v>0</v>
      </c>
      <c r="L8" s="24">
        <f t="shared" ref="L8:L22" si="1">+J8+K8</f>
        <v>43200224</v>
      </c>
      <c r="M8" s="26">
        <f t="shared" ref="M8:M22" si="2">SUM(L8/81500000*100)</f>
        <v>53.006409815950917</v>
      </c>
      <c r="N8" s="24">
        <v>0</v>
      </c>
      <c r="O8" s="26">
        <f t="shared" ref="O8:O22" si="3">SUM((H8+N8)/81500000*100)</f>
        <v>53.006409815950917</v>
      </c>
      <c r="P8" s="24">
        <v>0</v>
      </c>
      <c r="Q8" s="26">
        <v>0</v>
      </c>
      <c r="R8" s="24">
        <v>30103081</v>
      </c>
      <c r="S8" s="26">
        <f t="shared" ref="S8:S15" si="4">SUM(R8/H8*100)</f>
        <v>69.682696552684547</v>
      </c>
      <c r="T8" s="24">
        <v>43200224</v>
      </c>
    </row>
    <row r="9" spans="1:20" x14ac:dyDescent="0.15">
      <c r="A9" s="24"/>
      <c r="B9" s="25" t="s">
        <v>89</v>
      </c>
      <c r="C9" s="24" t="s">
        <v>90</v>
      </c>
      <c r="D9" s="24">
        <v>1</v>
      </c>
      <c r="E9" s="24">
        <v>1403560</v>
      </c>
      <c r="F9" s="24">
        <v>0</v>
      </c>
      <c r="G9" s="24">
        <v>0</v>
      </c>
      <c r="H9" s="24">
        <v>1403560</v>
      </c>
      <c r="I9" s="26">
        <f t="shared" si="0"/>
        <v>1.722159509202454</v>
      </c>
      <c r="J9" s="24">
        <v>1403560</v>
      </c>
      <c r="K9" s="24">
        <v>0</v>
      </c>
      <c r="L9" s="24">
        <f t="shared" si="1"/>
        <v>1403560</v>
      </c>
      <c r="M9" s="26">
        <f t="shared" si="2"/>
        <v>1.722159509202454</v>
      </c>
      <c r="N9" s="24">
        <v>0</v>
      </c>
      <c r="O9" s="26">
        <f t="shared" si="3"/>
        <v>1.722159509202454</v>
      </c>
      <c r="P9" s="24">
        <v>0</v>
      </c>
      <c r="Q9" s="26">
        <f t="shared" ref="Q9:Q15" si="5">SUM(P9/H9*100)</f>
        <v>0</v>
      </c>
      <c r="R9" s="24">
        <v>0</v>
      </c>
      <c r="S9" s="26">
        <f t="shared" si="4"/>
        <v>0</v>
      </c>
      <c r="T9" s="24">
        <v>1403560</v>
      </c>
    </row>
    <row r="10" spans="1:20" ht="18" x14ac:dyDescent="0.15">
      <c r="A10" s="24"/>
      <c r="B10" s="25" t="s">
        <v>91</v>
      </c>
      <c r="C10" s="24" t="s">
        <v>92</v>
      </c>
      <c r="D10" s="24">
        <v>1</v>
      </c>
      <c r="E10" s="24">
        <v>805000</v>
      </c>
      <c r="F10" s="24">
        <v>0</v>
      </c>
      <c r="G10" s="24">
        <v>0</v>
      </c>
      <c r="H10" s="24">
        <v>805000</v>
      </c>
      <c r="I10" s="26">
        <f t="shared" si="0"/>
        <v>0.98773006134969321</v>
      </c>
      <c r="J10" s="24">
        <v>805000</v>
      </c>
      <c r="K10" s="24">
        <v>0</v>
      </c>
      <c r="L10" s="24">
        <f t="shared" si="1"/>
        <v>805000</v>
      </c>
      <c r="M10" s="26">
        <f t="shared" si="2"/>
        <v>0.98773006134969321</v>
      </c>
      <c r="N10" s="24">
        <v>0</v>
      </c>
      <c r="O10" s="26">
        <f t="shared" si="3"/>
        <v>0.98773006134969321</v>
      </c>
      <c r="P10" s="24">
        <v>0</v>
      </c>
      <c r="Q10" s="26">
        <f t="shared" si="5"/>
        <v>0</v>
      </c>
      <c r="R10" s="24">
        <v>0</v>
      </c>
      <c r="S10" s="26">
        <f t="shared" si="4"/>
        <v>0</v>
      </c>
      <c r="T10" s="24">
        <v>805000</v>
      </c>
    </row>
    <row r="11" spans="1:20" ht="18" x14ac:dyDescent="0.15">
      <c r="A11" s="24"/>
      <c r="B11" s="25" t="s">
        <v>93</v>
      </c>
      <c r="C11" s="24" t="s">
        <v>94</v>
      </c>
      <c r="D11" s="24">
        <v>1</v>
      </c>
      <c r="E11" s="24">
        <v>16074165</v>
      </c>
      <c r="F11" s="24">
        <v>0</v>
      </c>
      <c r="G11" s="24">
        <v>0</v>
      </c>
      <c r="H11" s="24">
        <v>16074165</v>
      </c>
      <c r="I11" s="26">
        <f t="shared" si="0"/>
        <v>19.722901840490799</v>
      </c>
      <c r="J11" s="24">
        <v>16074165</v>
      </c>
      <c r="K11" s="24">
        <v>0</v>
      </c>
      <c r="L11" s="24">
        <f t="shared" si="1"/>
        <v>16074165</v>
      </c>
      <c r="M11" s="26">
        <f t="shared" si="2"/>
        <v>19.722901840490799</v>
      </c>
      <c r="N11" s="24">
        <v>0</v>
      </c>
      <c r="O11" s="26">
        <f t="shared" si="3"/>
        <v>19.722901840490799</v>
      </c>
      <c r="P11" s="24">
        <v>0</v>
      </c>
      <c r="Q11" s="26">
        <f t="shared" si="5"/>
        <v>0</v>
      </c>
      <c r="R11" s="24">
        <v>15945494</v>
      </c>
      <c r="S11" s="26">
        <f t="shared" si="4"/>
        <v>99.19951674006083</v>
      </c>
      <c r="T11" s="24">
        <v>16074165</v>
      </c>
    </row>
    <row r="12" spans="1:20" ht="18" x14ac:dyDescent="0.15">
      <c r="A12" s="24"/>
      <c r="B12" s="25" t="s">
        <v>95</v>
      </c>
      <c r="C12" s="24" t="s">
        <v>96</v>
      </c>
      <c r="D12" s="24">
        <v>1</v>
      </c>
      <c r="E12" s="24">
        <v>8553925</v>
      </c>
      <c r="F12" s="24">
        <v>0</v>
      </c>
      <c r="G12" s="24">
        <v>0</v>
      </c>
      <c r="H12" s="24">
        <v>8553925</v>
      </c>
      <c r="I12" s="26">
        <f t="shared" si="0"/>
        <v>10.495613496932515</v>
      </c>
      <c r="J12" s="24">
        <v>8553925</v>
      </c>
      <c r="K12" s="24">
        <v>0</v>
      </c>
      <c r="L12" s="24">
        <f t="shared" si="1"/>
        <v>8553925</v>
      </c>
      <c r="M12" s="26">
        <f t="shared" si="2"/>
        <v>10.495613496932515</v>
      </c>
      <c r="N12" s="24">
        <v>0</v>
      </c>
      <c r="O12" s="26">
        <f t="shared" si="3"/>
        <v>10.495613496932515</v>
      </c>
      <c r="P12" s="24">
        <v>0</v>
      </c>
      <c r="Q12" s="26">
        <f t="shared" si="5"/>
        <v>0</v>
      </c>
      <c r="R12" s="24">
        <v>7877462</v>
      </c>
      <c r="S12" s="26">
        <f t="shared" si="4"/>
        <v>92.091782427365217</v>
      </c>
      <c r="T12" s="24">
        <v>8553925</v>
      </c>
    </row>
    <row r="13" spans="1:20" ht="18" x14ac:dyDescent="0.15">
      <c r="A13" s="24"/>
      <c r="B13" s="25" t="s">
        <v>97</v>
      </c>
      <c r="C13" s="24" t="s">
        <v>98</v>
      </c>
      <c r="D13" s="24">
        <v>1</v>
      </c>
      <c r="E13" s="24">
        <v>15905413</v>
      </c>
      <c r="F13" s="24">
        <v>0</v>
      </c>
      <c r="G13" s="24">
        <v>0</v>
      </c>
      <c r="H13" s="24">
        <v>15905413</v>
      </c>
      <c r="I13" s="26">
        <f t="shared" si="0"/>
        <v>19.51584417177914</v>
      </c>
      <c r="J13" s="24">
        <v>15905413</v>
      </c>
      <c r="K13" s="24">
        <v>0</v>
      </c>
      <c r="L13" s="24">
        <f t="shared" si="1"/>
        <v>15905413</v>
      </c>
      <c r="M13" s="26">
        <f t="shared" si="2"/>
        <v>19.51584417177914</v>
      </c>
      <c r="N13" s="24">
        <v>0</v>
      </c>
      <c r="O13" s="26">
        <f t="shared" si="3"/>
        <v>19.51584417177914</v>
      </c>
      <c r="P13" s="24">
        <v>0</v>
      </c>
      <c r="Q13" s="26">
        <f t="shared" si="5"/>
        <v>0</v>
      </c>
      <c r="R13" s="24">
        <v>6257625</v>
      </c>
      <c r="S13" s="26">
        <f t="shared" si="4"/>
        <v>39.342738223773253</v>
      </c>
      <c r="T13" s="24">
        <v>15905413</v>
      </c>
    </row>
    <row r="14" spans="1:20" ht="18" x14ac:dyDescent="0.15">
      <c r="A14" s="24"/>
      <c r="B14" s="25" t="s">
        <v>99</v>
      </c>
      <c r="C14" s="24" t="s">
        <v>100</v>
      </c>
      <c r="D14" s="24">
        <v>1</v>
      </c>
      <c r="E14" s="24">
        <v>369021</v>
      </c>
      <c r="F14" s="24">
        <v>0</v>
      </c>
      <c r="G14" s="24">
        <v>0</v>
      </c>
      <c r="H14" s="24">
        <v>369021</v>
      </c>
      <c r="I14" s="26">
        <f t="shared" si="0"/>
        <v>0.45278650306748469</v>
      </c>
      <c r="J14" s="24">
        <v>369021</v>
      </c>
      <c r="K14" s="24">
        <v>0</v>
      </c>
      <c r="L14" s="24">
        <f t="shared" si="1"/>
        <v>369021</v>
      </c>
      <c r="M14" s="26">
        <f t="shared" si="2"/>
        <v>0.45278650306748469</v>
      </c>
      <c r="N14" s="24">
        <v>0</v>
      </c>
      <c r="O14" s="26">
        <f t="shared" si="3"/>
        <v>0.45278650306748469</v>
      </c>
      <c r="P14" s="24">
        <v>0</v>
      </c>
      <c r="Q14" s="26">
        <f t="shared" si="5"/>
        <v>0</v>
      </c>
      <c r="R14" s="24">
        <v>22500</v>
      </c>
      <c r="S14" s="26">
        <f t="shared" si="4"/>
        <v>6.0972139796922127</v>
      </c>
      <c r="T14" s="24">
        <v>369021</v>
      </c>
    </row>
    <row r="15" spans="1:20" ht="18" x14ac:dyDescent="0.15">
      <c r="A15" s="24"/>
      <c r="B15" s="25" t="s">
        <v>101</v>
      </c>
      <c r="C15" s="24" t="s">
        <v>102</v>
      </c>
      <c r="D15" s="24">
        <v>1</v>
      </c>
      <c r="E15" s="24">
        <v>89140</v>
      </c>
      <c r="F15" s="24">
        <v>0</v>
      </c>
      <c r="G15" s="24">
        <v>0</v>
      </c>
      <c r="H15" s="24">
        <v>89140</v>
      </c>
      <c r="I15" s="26">
        <f t="shared" si="0"/>
        <v>0.10937423312883435</v>
      </c>
      <c r="J15" s="24">
        <v>89140</v>
      </c>
      <c r="K15" s="24">
        <v>0</v>
      </c>
      <c r="L15" s="24">
        <f t="shared" si="1"/>
        <v>89140</v>
      </c>
      <c r="M15" s="26">
        <f t="shared" si="2"/>
        <v>0.10937423312883435</v>
      </c>
      <c r="N15" s="24">
        <v>0</v>
      </c>
      <c r="O15" s="26">
        <f t="shared" si="3"/>
        <v>0.10937423312883435</v>
      </c>
      <c r="P15" s="24">
        <v>0</v>
      </c>
      <c r="Q15" s="26">
        <f t="shared" si="5"/>
        <v>0</v>
      </c>
      <c r="R15" s="24">
        <v>0</v>
      </c>
      <c r="S15" s="26">
        <f t="shared" si="4"/>
        <v>0</v>
      </c>
      <c r="T15" s="24">
        <v>89140</v>
      </c>
    </row>
    <row r="16" spans="1:20" ht="27" x14ac:dyDescent="0.15">
      <c r="A16" s="24" t="s">
        <v>103</v>
      </c>
      <c r="B16" s="25" t="s">
        <v>104</v>
      </c>
      <c r="C16" s="24"/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6">
        <f t="shared" si="0"/>
        <v>0</v>
      </c>
      <c r="J16" s="24">
        <v>0</v>
      </c>
      <c r="K16" s="24">
        <v>0</v>
      </c>
      <c r="L16" s="24">
        <f t="shared" si="1"/>
        <v>0</v>
      </c>
      <c r="M16" s="26">
        <f t="shared" si="2"/>
        <v>0</v>
      </c>
      <c r="N16" s="24">
        <v>0</v>
      </c>
      <c r="O16" s="26">
        <f t="shared" si="3"/>
        <v>0</v>
      </c>
      <c r="P16" s="24">
        <v>0</v>
      </c>
      <c r="Q16" s="26">
        <v>0</v>
      </c>
      <c r="R16" s="24">
        <v>0</v>
      </c>
      <c r="S16" s="26">
        <v>0</v>
      </c>
      <c r="T16" s="24">
        <v>0</v>
      </c>
    </row>
    <row r="17" spans="1:20" ht="18" x14ac:dyDescent="0.15">
      <c r="A17" s="24" t="s">
        <v>105</v>
      </c>
      <c r="B17" s="25" t="s">
        <v>106</v>
      </c>
      <c r="C17" s="24"/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6">
        <f t="shared" si="0"/>
        <v>0</v>
      </c>
      <c r="J17" s="24">
        <v>0</v>
      </c>
      <c r="K17" s="24">
        <v>0</v>
      </c>
      <c r="L17" s="24">
        <f t="shared" si="1"/>
        <v>0</v>
      </c>
      <c r="M17" s="26">
        <f t="shared" si="2"/>
        <v>0</v>
      </c>
      <c r="N17" s="24">
        <v>0</v>
      </c>
      <c r="O17" s="26">
        <f t="shared" si="3"/>
        <v>0</v>
      </c>
      <c r="P17" s="24">
        <v>0</v>
      </c>
      <c r="Q17" s="26">
        <v>0</v>
      </c>
      <c r="R17" s="24">
        <v>0</v>
      </c>
      <c r="S17" s="26">
        <v>0</v>
      </c>
      <c r="T17" s="24">
        <v>0</v>
      </c>
    </row>
    <row r="18" spans="1:20" x14ac:dyDescent="0.15">
      <c r="A18" s="24" t="s">
        <v>107</v>
      </c>
      <c r="B18" s="25" t="s">
        <v>108</v>
      </c>
      <c r="C18" s="24"/>
      <c r="D18" s="24">
        <v>4</v>
      </c>
      <c r="E18" s="24">
        <v>8343287</v>
      </c>
      <c r="F18" s="24">
        <v>0</v>
      </c>
      <c r="G18" s="24">
        <v>0</v>
      </c>
      <c r="H18" s="24">
        <v>8343287</v>
      </c>
      <c r="I18" s="26">
        <f t="shared" si="0"/>
        <v>10.237161963190184</v>
      </c>
      <c r="J18" s="24">
        <v>8343287</v>
      </c>
      <c r="K18" s="24">
        <v>0</v>
      </c>
      <c r="L18" s="24">
        <f t="shared" si="1"/>
        <v>8343287</v>
      </c>
      <c r="M18" s="26">
        <f t="shared" si="2"/>
        <v>10.237161963190184</v>
      </c>
      <c r="N18" s="24">
        <v>0</v>
      </c>
      <c r="O18" s="26">
        <f t="shared" si="3"/>
        <v>10.237161963190184</v>
      </c>
      <c r="P18" s="24">
        <v>0</v>
      </c>
      <c r="Q18" s="26">
        <v>0</v>
      </c>
      <c r="R18" s="24">
        <v>3929035</v>
      </c>
      <c r="S18" s="26">
        <f t="shared" ref="S18:S23" si="6">SUM(R18/H18*100)</f>
        <v>47.092171226999625</v>
      </c>
      <c r="T18" s="24">
        <v>8343287</v>
      </c>
    </row>
    <row r="19" spans="1:20" ht="18" x14ac:dyDescent="0.15">
      <c r="A19" s="24"/>
      <c r="B19" s="25" t="s">
        <v>109</v>
      </c>
      <c r="C19" s="24" t="s">
        <v>110</v>
      </c>
      <c r="D19" s="24">
        <v>1</v>
      </c>
      <c r="E19" s="24">
        <v>4191267</v>
      </c>
      <c r="F19" s="24">
        <v>0</v>
      </c>
      <c r="G19" s="24">
        <v>0</v>
      </c>
      <c r="H19" s="24">
        <v>4191267</v>
      </c>
      <c r="I19" s="26">
        <f t="shared" si="0"/>
        <v>5.1426588957055213</v>
      </c>
      <c r="J19" s="24">
        <v>4191267</v>
      </c>
      <c r="K19" s="24">
        <v>0</v>
      </c>
      <c r="L19" s="24">
        <f t="shared" si="1"/>
        <v>4191267</v>
      </c>
      <c r="M19" s="26">
        <f t="shared" si="2"/>
        <v>5.1426588957055213</v>
      </c>
      <c r="N19" s="24">
        <v>0</v>
      </c>
      <c r="O19" s="26">
        <f t="shared" si="3"/>
        <v>5.1426588957055213</v>
      </c>
      <c r="P19" s="24">
        <v>0</v>
      </c>
      <c r="Q19" s="26">
        <f>SUM(P19/H19*100)</f>
        <v>0</v>
      </c>
      <c r="R19" s="24">
        <v>0</v>
      </c>
      <c r="S19" s="26">
        <f t="shared" si="6"/>
        <v>0</v>
      </c>
      <c r="T19" s="24">
        <v>4191267</v>
      </c>
    </row>
    <row r="20" spans="1:20" x14ac:dyDescent="0.15">
      <c r="A20" s="24"/>
      <c r="B20" s="25" t="s">
        <v>111</v>
      </c>
      <c r="C20" s="24" t="s">
        <v>112</v>
      </c>
      <c r="D20" s="24">
        <v>1</v>
      </c>
      <c r="E20" s="24">
        <v>4028035</v>
      </c>
      <c r="F20" s="24">
        <v>0</v>
      </c>
      <c r="G20" s="24">
        <v>0</v>
      </c>
      <c r="H20" s="24">
        <v>4028035</v>
      </c>
      <c r="I20" s="26">
        <f t="shared" si="0"/>
        <v>4.9423742331288345</v>
      </c>
      <c r="J20" s="24">
        <v>4028035</v>
      </c>
      <c r="K20" s="24">
        <v>0</v>
      </c>
      <c r="L20" s="24">
        <f t="shared" si="1"/>
        <v>4028035</v>
      </c>
      <c r="M20" s="26">
        <f t="shared" si="2"/>
        <v>4.9423742331288345</v>
      </c>
      <c r="N20" s="24">
        <v>0</v>
      </c>
      <c r="O20" s="26">
        <f t="shared" si="3"/>
        <v>4.9423742331288345</v>
      </c>
      <c r="P20" s="24">
        <v>0</v>
      </c>
      <c r="Q20" s="26">
        <f>SUM(P20/H20*100)</f>
        <v>0</v>
      </c>
      <c r="R20" s="24">
        <v>3929035</v>
      </c>
      <c r="S20" s="26">
        <f t="shared" si="6"/>
        <v>97.542225924054776</v>
      </c>
      <c r="T20" s="24">
        <v>4028035</v>
      </c>
    </row>
    <row r="21" spans="1:20" ht="18" x14ac:dyDescent="0.15">
      <c r="A21" s="24"/>
      <c r="B21" s="25" t="s">
        <v>113</v>
      </c>
      <c r="C21" s="24" t="s">
        <v>114</v>
      </c>
      <c r="D21" s="24">
        <v>1</v>
      </c>
      <c r="E21" s="24">
        <v>61995</v>
      </c>
      <c r="F21" s="24">
        <v>0</v>
      </c>
      <c r="G21" s="24">
        <v>0</v>
      </c>
      <c r="H21" s="24">
        <v>61995</v>
      </c>
      <c r="I21" s="26">
        <f t="shared" si="0"/>
        <v>7.6067484662576693E-2</v>
      </c>
      <c r="J21" s="24">
        <v>61995</v>
      </c>
      <c r="K21" s="24">
        <v>0</v>
      </c>
      <c r="L21" s="24">
        <f t="shared" si="1"/>
        <v>61995</v>
      </c>
      <c r="M21" s="26">
        <f t="shared" si="2"/>
        <v>7.6067484662576693E-2</v>
      </c>
      <c r="N21" s="24">
        <v>0</v>
      </c>
      <c r="O21" s="26">
        <f t="shared" si="3"/>
        <v>7.6067484662576693E-2</v>
      </c>
      <c r="P21" s="24">
        <v>0</v>
      </c>
      <c r="Q21" s="26">
        <f>SUM(P21/H21*100)</f>
        <v>0</v>
      </c>
      <c r="R21" s="24">
        <v>0</v>
      </c>
      <c r="S21" s="26">
        <f t="shared" si="6"/>
        <v>0</v>
      </c>
      <c r="T21" s="24">
        <v>61995</v>
      </c>
    </row>
    <row r="22" spans="1:20" ht="18" x14ac:dyDescent="0.15">
      <c r="A22" s="24"/>
      <c r="B22" s="25" t="s">
        <v>115</v>
      </c>
      <c r="C22" s="24" t="s">
        <v>116</v>
      </c>
      <c r="D22" s="24">
        <v>1</v>
      </c>
      <c r="E22" s="24">
        <v>61990</v>
      </c>
      <c r="F22" s="24">
        <v>0</v>
      </c>
      <c r="G22" s="24">
        <v>0</v>
      </c>
      <c r="H22" s="24">
        <v>61990</v>
      </c>
      <c r="I22" s="26">
        <f t="shared" si="0"/>
        <v>7.606134969325154E-2</v>
      </c>
      <c r="J22" s="24">
        <v>61990</v>
      </c>
      <c r="K22" s="24">
        <v>0</v>
      </c>
      <c r="L22" s="24">
        <f t="shared" si="1"/>
        <v>61990</v>
      </c>
      <c r="M22" s="26">
        <f t="shared" si="2"/>
        <v>7.606134969325154E-2</v>
      </c>
      <c r="N22" s="24">
        <v>0</v>
      </c>
      <c r="O22" s="26">
        <f t="shared" si="3"/>
        <v>7.606134969325154E-2</v>
      </c>
      <c r="P22" s="24">
        <v>0</v>
      </c>
      <c r="Q22" s="26">
        <f>SUM(P22/H22*100)</f>
        <v>0</v>
      </c>
      <c r="R22" s="24">
        <v>0</v>
      </c>
      <c r="S22" s="26">
        <f t="shared" si="6"/>
        <v>0</v>
      </c>
      <c r="T22" s="24">
        <v>61990</v>
      </c>
    </row>
    <row r="23" spans="1:20" s="14" customFormat="1" x14ac:dyDescent="0.15">
      <c r="A23" s="18"/>
      <c r="B23" s="19" t="s">
        <v>117</v>
      </c>
      <c r="C23" s="18"/>
      <c r="D23" s="18">
        <f t="shared" ref="D23:P23" si="7">+D8+D16+D17+D18</f>
        <v>11</v>
      </c>
      <c r="E23" s="18">
        <f t="shared" si="7"/>
        <v>51543511</v>
      </c>
      <c r="F23" s="18">
        <f t="shared" si="7"/>
        <v>0</v>
      </c>
      <c r="G23" s="18">
        <f t="shared" si="7"/>
        <v>0</v>
      </c>
      <c r="H23" s="18">
        <f t="shared" si="7"/>
        <v>51543511</v>
      </c>
      <c r="I23" s="28">
        <f t="shared" si="7"/>
        <v>63.243571779141099</v>
      </c>
      <c r="J23" s="18">
        <f t="shared" si="7"/>
        <v>51543511</v>
      </c>
      <c r="K23" s="18">
        <f t="shared" si="7"/>
        <v>0</v>
      </c>
      <c r="L23" s="18">
        <f t="shared" si="7"/>
        <v>51543511</v>
      </c>
      <c r="M23" s="28">
        <f t="shared" si="7"/>
        <v>63.243571779141099</v>
      </c>
      <c r="N23" s="18">
        <f t="shared" si="7"/>
        <v>0</v>
      </c>
      <c r="O23" s="28">
        <f t="shared" si="7"/>
        <v>63.243571779141099</v>
      </c>
      <c r="P23" s="18">
        <f t="shared" si="7"/>
        <v>0</v>
      </c>
      <c r="Q23" s="28">
        <v>0</v>
      </c>
      <c r="R23" s="18">
        <f>+R8+R16+R17+R18</f>
        <v>34032116</v>
      </c>
      <c r="S23" s="28">
        <f t="shared" si="6"/>
        <v>66.025995008372647</v>
      </c>
      <c r="T23" s="18">
        <f>+T8+T16+T17+T18</f>
        <v>51543511</v>
      </c>
    </row>
    <row r="24" spans="1:20" x14ac:dyDescent="0.15">
      <c r="A24" s="34" t="s">
        <v>118</v>
      </c>
      <c r="B24" s="25" t="s">
        <v>119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</row>
    <row r="25" spans="1:20" ht="36" x14ac:dyDescent="0.15">
      <c r="A25" s="24" t="s">
        <v>87</v>
      </c>
      <c r="B25" s="25" t="s">
        <v>120</v>
      </c>
      <c r="C25" s="24"/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6">
        <f>SUM(H25/81500000*100)</f>
        <v>0</v>
      </c>
      <c r="J25" s="24">
        <v>0</v>
      </c>
      <c r="K25" s="24">
        <v>0</v>
      </c>
      <c r="L25" s="24">
        <f>+J25+K25</f>
        <v>0</v>
      </c>
      <c r="M25" s="26">
        <f>SUM(L25/81500000*100)</f>
        <v>0</v>
      </c>
      <c r="N25" s="24">
        <v>0</v>
      </c>
      <c r="O25" s="26">
        <f>SUM((H25+N25)/81500000*100)</f>
        <v>0</v>
      </c>
      <c r="P25" s="24">
        <v>0</v>
      </c>
      <c r="Q25" s="26">
        <v>0</v>
      </c>
      <c r="R25" s="24">
        <v>0</v>
      </c>
      <c r="S25" s="26">
        <v>0</v>
      </c>
      <c r="T25" s="24">
        <v>0</v>
      </c>
    </row>
    <row r="26" spans="1:20" x14ac:dyDescent="0.15">
      <c r="A26" s="24" t="s">
        <v>103</v>
      </c>
      <c r="B26" s="25" t="s">
        <v>121</v>
      </c>
      <c r="C26" s="24"/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6">
        <f>SUM(H26/81500000*100)</f>
        <v>0</v>
      </c>
      <c r="J26" s="24">
        <v>0</v>
      </c>
      <c r="K26" s="24">
        <v>0</v>
      </c>
      <c r="L26" s="24">
        <f>+J26+K26</f>
        <v>0</v>
      </c>
      <c r="M26" s="26">
        <f>SUM(L26/81500000*100)</f>
        <v>0</v>
      </c>
      <c r="N26" s="24">
        <v>0</v>
      </c>
      <c r="O26" s="26">
        <f>SUM((H26+N26)/81500000*100)</f>
        <v>0</v>
      </c>
      <c r="P26" s="24">
        <v>0</v>
      </c>
      <c r="Q26" s="26">
        <v>0</v>
      </c>
      <c r="R26" s="24">
        <v>0</v>
      </c>
      <c r="S26" s="26">
        <v>0</v>
      </c>
      <c r="T26" s="24">
        <v>0</v>
      </c>
    </row>
    <row r="27" spans="1:20" x14ac:dyDescent="0.15">
      <c r="A27" s="24" t="s">
        <v>105</v>
      </c>
      <c r="B27" s="25" t="s">
        <v>122</v>
      </c>
      <c r="C27" s="24"/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6">
        <f>SUM(H27/81500000*100)</f>
        <v>0</v>
      </c>
      <c r="J27" s="24">
        <v>0</v>
      </c>
      <c r="K27" s="24">
        <v>0</v>
      </c>
      <c r="L27" s="24">
        <f>+J27+K27</f>
        <v>0</v>
      </c>
      <c r="M27" s="26">
        <f>SUM(L27/81500000*100)</f>
        <v>0</v>
      </c>
      <c r="N27" s="24">
        <v>0</v>
      </c>
      <c r="O27" s="26">
        <f>SUM((H27+N27)/81500000*100)</f>
        <v>0</v>
      </c>
      <c r="P27" s="24">
        <v>0</v>
      </c>
      <c r="Q27" s="26">
        <v>0</v>
      </c>
      <c r="R27" s="24">
        <v>0</v>
      </c>
      <c r="S27" s="26">
        <v>0</v>
      </c>
      <c r="T27" s="24">
        <v>0</v>
      </c>
    </row>
    <row r="28" spans="1:20" x14ac:dyDescent="0.15">
      <c r="A28" s="24"/>
      <c r="B28" s="25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</row>
    <row r="29" spans="1:20" ht="18" x14ac:dyDescent="0.15">
      <c r="A29" s="24" t="s">
        <v>107</v>
      </c>
      <c r="B29" s="25" t="s">
        <v>123</v>
      </c>
      <c r="C29" s="24"/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6">
        <f>SUM(H29/81500000*100)</f>
        <v>0</v>
      </c>
      <c r="J29" s="24">
        <v>0</v>
      </c>
      <c r="K29" s="24">
        <v>0</v>
      </c>
      <c r="L29" s="24">
        <f>+J29+K29</f>
        <v>0</v>
      </c>
      <c r="M29" s="26">
        <f>SUM(L29/81500000*100)</f>
        <v>0</v>
      </c>
      <c r="N29" s="24">
        <v>0</v>
      </c>
      <c r="O29" s="26">
        <f>SUM((H29+N29)/81500000*100)</f>
        <v>0</v>
      </c>
      <c r="P29" s="24">
        <v>0</v>
      </c>
      <c r="Q29" s="26">
        <v>0</v>
      </c>
      <c r="R29" s="24">
        <v>0</v>
      </c>
      <c r="S29" s="26">
        <v>0</v>
      </c>
      <c r="T29" s="24">
        <v>0</v>
      </c>
    </row>
    <row r="30" spans="1:20" x14ac:dyDescent="0.15">
      <c r="A30" s="24"/>
      <c r="B30" s="25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</row>
    <row r="31" spans="1:20" x14ac:dyDescent="0.15">
      <c r="A31" s="24" t="s">
        <v>124</v>
      </c>
      <c r="B31" s="25" t="s">
        <v>125</v>
      </c>
      <c r="C31" s="24"/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6">
        <f>SUM(H31/81500000*100)</f>
        <v>0</v>
      </c>
      <c r="J31" s="24">
        <v>0</v>
      </c>
      <c r="K31" s="24">
        <v>0</v>
      </c>
      <c r="L31" s="24">
        <f>+J31+K31</f>
        <v>0</v>
      </c>
      <c r="M31" s="26">
        <f>SUM(L31/81500000*100)</f>
        <v>0</v>
      </c>
      <c r="N31" s="24">
        <v>0</v>
      </c>
      <c r="O31" s="26">
        <f>SUM((H31+N31)/81500000*100)</f>
        <v>0</v>
      </c>
      <c r="P31" s="24">
        <v>0</v>
      </c>
      <c r="Q31" s="26">
        <v>0</v>
      </c>
      <c r="R31" s="24">
        <v>0</v>
      </c>
      <c r="S31" s="26">
        <v>0</v>
      </c>
      <c r="T31" s="24">
        <v>0</v>
      </c>
    </row>
    <row r="32" spans="1:20" x14ac:dyDescent="0.15">
      <c r="A32" s="24"/>
      <c r="B32" s="25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</row>
    <row r="33" spans="1:20" s="14" customFormat="1" x14ac:dyDescent="0.15">
      <c r="A33" s="18"/>
      <c r="B33" s="19" t="s">
        <v>126</v>
      </c>
      <c r="C33" s="18"/>
      <c r="D33" s="18">
        <f t="shared" ref="D33:P33" si="8">+D25+D26+D27+D29+D31</f>
        <v>0</v>
      </c>
      <c r="E33" s="18">
        <f t="shared" si="8"/>
        <v>0</v>
      </c>
      <c r="F33" s="18">
        <f t="shared" si="8"/>
        <v>0</v>
      </c>
      <c r="G33" s="18">
        <f t="shared" si="8"/>
        <v>0</v>
      </c>
      <c r="H33" s="18">
        <f t="shared" si="8"/>
        <v>0</v>
      </c>
      <c r="I33" s="28">
        <f t="shared" si="8"/>
        <v>0</v>
      </c>
      <c r="J33" s="18">
        <f t="shared" si="8"/>
        <v>0</v>
      </c>
      <c r="K33" s="18">
        <f t="shared" si="8"/>
        <v>0</v>
      </c>
      <c r="L33" s="18">
        <f t="shared" si="8"/>
        <v>0</v>
      </c>
      <c r="M33" s="28">
        <f t="shared" si="8"/>
        <v>0</v>
      </c>
      <c r="N33" s="18">
        <f t="shared" si="8"/>
        <v>0</v>
      </c>
      <c r="O33" s="28">
        <f t="shared" si="8"/>
        <v>0</v>
      </c>
      <c r="P33" s="18">
        <f t="shared" si="8"/>
        <v>0</v>
      </c>
      <c r="Q33" s="28">
        <v>0</v>
      </c>
      <c r="R33" s="18">
        <f>+R25+R26+R27+R29+R31</f>
        <v>0</v>
      </c>
      <c r="S33" s="28">
        <f>+S25+S26+S27+S29+S31</f>
        <v>0</v>
      </c>
      <c r="T33" s="18">
        <f>+T25+T26+T27+T29+T31</f>
        <v>0</v>
      </c>
    </row>
    <row r="34" spans="1:20" s="14" customFormat="1" ht="36" x14ac:dyDescent="0.15">
      <c r="A34" s="18"/>
      <c r="B34" s="19" t="s">
        <v>127</v>
      </c>
      <c r="C34" s="18"/>
      <c r="D34" s="18">
        <f t="shared" ref="D34:P34" si="9">+(D23+D33)</f>
        <v>11</v>
      </c>
      <c r="E34" s="18">
        <f t="shared" si="9"/>
        <v>51543511</v>
      </c>
      <c r="F34" s="18">
        <f t="shared" si="9"/>
        <v>0</v>
      </c>
      <c r="G34" s="18">
        <f t="shared" si="9"/>
        <v>0</v>
      </c>
      <c r="H34" s="18">
        <f t="shared" si="9"/>
        <v>51543511</v>
      </c>
      <c r="I34" s="28">
        <f t="shared" si="9"/>
        <v>63.243571779141099</v>
      </c>
      <c r="J34" s="18">
        <f t="shared" si="9"/>
        <v>51543511</v>
      </c>
      <c r="K34" s="18">
        <f t="shared" si="9"/>
        <v>0</v>
      </c>
      <c r="L34" s="18">
        <f t="shared" si="9"/>
        <v>51543511</v>
      </c>
      <c r="M34" s="28">
        <f t="shared" si="9"/>
        <v>63.243571779141099</v>
      </c>
      <c r="N34" s="18">
        <f t="shared" si="9"/>
        <v>0</v>
      </c>
      <c r="O34" s="28">
        <f t="shared" si="9"/>
        <v>63.243571779141099</v>
      </c>
      <c r="P34" s="18">
        <f t="shared" si="9"/>
        <v>0</v>
      </c>
      <c r="Q34" s="28">
        <v>0</v>
      </c>
      <c r="R34" s="18">
        <f>+(R23+R33)</f>
        <v>34032116</v>
      </c>
      <c r="S34" s="28">
        <f>SUM(R34/H34*100)</f>
        <v>66.025995008372647</v>
      </c>
      <c r="T34" s="18">
        <f>+(T23+T33)</f>
        <v>51543511</v>
      </c>
    </row>
  </sheetData>
  <mergeCells count="7">
    <mergeCell ref="J3:M3"/>
    <mergeCell ref="P3:Q3"/>
    <mergeCell ref="R3:S3"/>
    <mergeCell ref="J4:L4"/>
    <mergeCell ref="J6:M6"/>
    <mergeCell ref="P6:Q6"/>
    <mergeCell ref="R6:S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9"/>
  <sheetViews>
    <sheetView topLeftCell="B1" workbookViewId="0">
      <selection activeCell="B3" sqref="B3"/>
    </sheetView>
  </sheetViews>
  <sheetFormatPr defaultRowHeight="8.25" x14ac:dyDescent="0.15"/>
  <cols>
    <col min="1" max="1" width="6.7109375" style="5" customWidth="1"/>
    <col min="2" max="2" width="21.140625" style="7" customWidth="1"/>
    <col min="3" max="3" width="9.28515625" style="7" customWidth="1"/>
    <col min="4" max="4" width="8.140625" style="5" customWidth="1"/>
    <col min="5" max="5" width="9.140625" style="5" customWidth="1"/>
    <col min="6" max="6" width="9" style="5" customWidth="1"/>
    <col min="7" max="7" width="8.42578125" style="5" customWidth="1"/>
    <col min="8" max="8" width="10.42578125" style="5" customWidth="1"/>
    <col min="9" max="9" width="8.42578125" style="5" customWidth="1"/>
    <col min="10" max="10" width="9.7109375" style="5" customWidth="1"/>
    <col min="11" max="11" width="6.85546875" style="5" customWidth="1"/>
    <col min="12" max="13" width="9" style="5" customWidth="1"/>
    <col min="14" max="14" width="7.5703125" style="5" customWidth="1"/>
    <col min="15" max="15" width="6" style="5" customWidth="1"/>
    <col min="16" max="16" width="7.85546875" style="5" customWidth="1"/>
    <col min="17" max="17" width="8" style="5" customWidth="1"/>
    <col min="18" max="18" width="7.42578125" style="5" customWidth="1"/>
    <col min="19" max="19" width="6.140625" style="5" customWidth="1"/>
    <col min="20" max="20" width="8.140625" style="5" customWidth="1"/>
    <col min="21" max="16384" width="9.140625" style="5"/>
  </cols>
  <sheetData>
    <row r="1" spans="1:20" s="10" customFormat="1" x14ac:dyDescent="0.15">
      <c r="A1" s="10" t="s">
        <v>128</v>
      </c>
      <c r="B1" s="49"/>
      <c r="C1" s="49"/>
    </row>
    <row r="3" spans="1:20" s="10" customFormat="1" ht="148.5" x14ac:dyDescent="0.15">
      <c r="A3" s="35" t="s">
        <v>31</v>
      </c>
      <c r="B3" s="35" t="s">
        <v>80</v>
      </c>
      <c r="C3" s="35" t="s">
        <v>81</v>
      </c>
      <c r="D3" s="35" t="s">
        <v>34</v>
      </c>
      <c r="E3" s="35" t="s">
        <v>35</v>
      </c>
      <c r="F3" s="35" t="s">
        <v>36</v>
      </c>
      <c r="G3" s="35" t="s">
        <v>37</v>
      </c>
      <c r="H3" s="35" t="s">
        <v>82</v>
      </c>
      <c r="I3" s="35" t="s">
        <v>129</v>
      </c>
      <c r="J3" s="36" t="s">
        <v>40</v>
      </c>
      <c r="K3" s="36"/>
      <c r="L3" s="36"/>
      <c r="M3" s="36"/>
      <c r="N3" s="35" t="s">
        <v>41</v>
      </c>
      <c r="O3" s="35" t="s">
        <v>42</v>
      </c>
      <c r="P3" s="36" t="s">
        <v>43</v>
      </c>
      <c r="Q3" s="36"/>
      <c r="R3" s="36" t="s">
        <v>44</v>
      </c>
      <c r="S3" s="36"/>
      <c r="T3" s="35" t="s">
        <v>45</v>
      </c>
    </row>
    <row r="4" spans="1:20" s="10" customFormat="1" ht="36.75" customHeight="1" x14ac:dyDescent="0.15">
      <c r="A4" s="37"/>
      <c r="B4" s="38"/>
      <c r="C4" s="38"/>
      <c r="D4" s="37"/>
      <c r="E4" s="37"/>
      <c r="F4" s="37"/>
      <c r="G4" s="37"/>
      <c r="H4" s="37"/>
      <c r="I4" s="37"/>
      <c r="J4" s="39" t="s">
        <v>46</v>
      </c>
      <c r="K4" s="39"/>
      <c r="L4" s="39"/>
      <c r="M4" s="35" t="s">
        <v>47</v>
      </c>
      <c r="N4" s="38"/>
      <c r="O4" s="37"/>
      <c r="P4" s="40" t="s">
        <v>48</v>
      </c>
      <c r="Q4" s="35" t="s">
        <v>49</v>
      </c>
      <c r="R4" s="35" t="s">
        <v>48</v>
      </c>
      <c r="S4" s="35" t="s">
        <v>49</v>
      </c>
      <c r="T4" s="37"/>
    </row>
    <row r="5" spans="1:20" s="10" customFormat="1" x14ac:dyDescent="0.15">
      <c r="A5" s="37"/>
      <c r="B5" s="38"/>
      <c r="C5" s="38"/>
      <c r="D5" s="37"/>
      <c r="E5" s="37"/>
      <c r="F5" s="37"/>
      <c r="G5" s="37"/>
      <c r="H5" s="37"/>
      <c r="I5" s="37"/>
      <c r="J5" s="35" t="s">
        <v>50</v>
      </c>
      <c r="K5" s="35" t="s">
        <v>51</v>
      </c>
      <c r="L5" s="35" t="s">
        <v>52</v>
      </c>
      <c r="M5" s="37"/>
      <c r="N5" s="37"/>
      <c r="O5" s="37"/>
      <c r="P5" s="37"/>
      <c r="Q5" s="37"/>
      <c r="R5" s="37"/>
      <c r="S5" s="37"/>
      <c r="T5" s="37"/>
    </row>
    <row r="6" spans="1:20" s="10" customFormat="1" x14ac:dyDescent="0.15">
      <c r="A6" s="41"/>
      <c r="B6" s="42" t="s">
        <v>53</v>
      </c>
      <c r="C6" s="42" t="s">
        <v>54</v>
      </c>
      <c r="D6" s="41" t="s">
        <v>55</v>
      </c>
      <c r="E6" s="41" t="s">
        <v>56</v>
      </c>
      <c r="F6" s="41" t="s">
        <v>57</v>
      </c>
      <c r="G6" s="41" t="s">
        <v>58</v>
      </c>
      <c r="H6" s="41" t="s">
        <v>59</v>
      </c>
      <c r="I6" s="41" t="s">
        <v>60</v>
      </c>
      <c r="J6" s="43" t="s">
        <v>61</v>
      </c>
      <c r="K6" s="43"/>
      <c r="L6" s="43"/>
      <c r="M6" s="43"/>
      <c r="N6" s="41" t="s">
        <v>62</v>
      </c>
      <c r="O6" s="41" t="s">
        <v>63</v>
      </c>
      <c r="P6" s="43" t="s">
        <v>64</v>
      </c>
      <c r="Q6" s="43"/>
      <c r="R6" s="43" t="s">
        <v>65</v>
      </c>
      <c r="S6" s="43"/>
      <c r="T6" s="41" t="s">
        <v>66</v>
      </c>
    </row>
    <row r="7" spans="1:20" x14ac:dyDescent="0.15">
      <c r="A7" s="44" t="s">
        <v>85</v>
      </c>
      <c r="B7" s="45" t="s">
        <v>122</v>
      </c>
      <c r="C7" s="45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</row>
    <row r="8" spans="1:20" x14ac:dyDescent="0.15">
      <c r="A8" s="46" t="s">
        <v>87</v>
      </c>
      <c r="B8" s="45" t="s">
        <v>130</v>
      </c>
      <c r="C8" s="45"/>
      <c r="D8" s="46">
        <v>0</v>
      </c>
      <c r="E8" s="46">
        <v>0</v>
      </c>
      <c r="F8" s="46">
        <v>0</v>
      </c>
      <c r="G8" s="46">
        <v>0</v>
      </c>
      <c r="H8" s="46">
        <v>0</v>
      </c>
      <c r="I8" s="47">
        <f t="shared" ref="I8:I15" si="0">SUM(H8/81500000*100)</f>
        <v>0</v>
      </c>
      <c r="J8" s="46">
        <v>0</v>
      </c>
      <c r="K8" s="46">
        <v>0</v>
      </c>
      <c r="L8" s="46">
        <f t="shared" ref="L8:L15" si="1">+J8+K8</f>
        <v>0</v>
      </c>
      <c r="M8" s="47">
        <f t="shared" ref="M8:M15" si="2">SUM(L8/81500000*100)</f>
        <v>0</v>
      </c>
      <c r="N8" s="46">
        <v>0</v>
      </c>
      <c r="O8" s="47">
        <f t="shared" ref="O8:O15" si="3">SUM((H8+N8)/81500000*100)</f>
        <v>0</v>
      </c>
      <c r="P8" s="46">
        <v>0</v>
      </c>
      <c r="Q8" s="47">
        <v>0</v>
      </c>
      <c r="R8" s="46" t="s">
        <v>71</v>
      </c>
      <c r="S8" s="46" t="s">
        <v>71</v>
      </c>
      <c r="T8" s="46">
        <v>0</v>
      </c>
    </row>
    <row r="9" spans="1:20" x14ac:dyDescent="0.15">
      <c r="A9" s="46" t="s">
        <v>103</v>
      </c>
      <c r="B9" s="45" t="s">
        <v>131</v>
      </c>
      <c r="C9" s="45"/>
      <c r="D9" s="46">
        <v>0</v>
      </c>
      <c r="E9" s="46">
        <v>0</v>
      </c>
      <c r="F9" s="46">
        <v>0</v>
      </c>
      <c r="G9" s="46">
        <v>0</v>
      </c>
      <c r="H9" s="46">
        <v>0</v>
      </c>
      <c r="I9" s="47">
        <f t="shared" si="0"/>
        <v>0</v>
      </c>
      <c r="J9" s="46">
        <v>0</v>
      </c>
      <c r="K9" s="46">
        <v>0</v>
      </c>
      <c r="L9" s="46">
        <f t="shared" si="1"/>
        <v>0</v>
      </c>
      <c r="M9" s="47">
        <f t="shared" si="2"/>
        <v>0</v>
      </c>
      <c r="N9" s="46">
        <v>0</v>
      </c>
      <c r="O9" s="47">
        <f t="shared" si="3"/>
        <v>0</v>
      </c>
      <c r="P9" s="46">
        <v>0</v>
      </c>
      <c r="Q9" s="47">
        <v>0</v>
      </c>
      <c r="R9" s="46" t="s">
        <v>71</v>
      </c>
      <c r="S9" s="46" t="s">
        <v>71</v>
      </c>
      <c r="T9" s="46">
        <v>0</v>
      </c>
    </row>
    <row r="10" spans="1:20" x14ac:dyDescent="0.15">
      <c r="A10" s="46" t="s">
        <v>105</v>
      </c>
      <c r="B10" s="45" t="s">
        <v>132</v>
      </c>
      <c r="C10" s="45"/>
      <c r="D10" s="46">
        <v>0</v>
      </c>
      <c r="E10" s="46">
        <v>0</v>
      </c>
      <c r="F10" s="46">
        <v>0</v>
      </c>
      <c r="G10" s="46">
        <v>0</v>
      </c>
      <c r="H10" s="46">
        <v>0</v>
      </c>
      <c r="I10" s="47">
        <f t="shared" si="0"/>
        <v>0</v>
      </c>
      <c r="J10" s="46">
        <v>0</v>
      </c>
      <c r="K10" s="46">
        <v>0</v>
      </c>
      <c r="L10" s="46">
        <f t="shared" si="1"/>
        <v>0</v>
      </c>
      <c r="M10" s="47">
        <f t="shared" si="2"/>
        <v>0</v>
      </c>
      <c r="N10" s="46">
        <v>0</v>
      </c>
      <c r="O10" s="47">
        <f t="shared" si="3"/>
        <v>0</v>
      </c>
      <c r="P10" s="46">
        <v>0</v>
      </c>
      <c r="Q10" s="47">
        <v>0</v>
      </c>
      <c r="R10" s="46" t="s">
        <v>71</v>
      </c>
      <c r="S10" s="46" t="s">
        <v>71</v>
      </c>
      <c r="T10" s="46">
        <v>0</v>
      </c>
    </row>
    <row r="11" spans="1:20" x14ac:dyDescent="0.15">
      <c r="A11" s="46" t="s">
        <v>107</v>
      </c>
      <c r="B11" s="45" t="s">
        <v>133</v>
      </c>
      <c r="C11" s="45"/>
      <c r="D11" s="46">
        <v>0</v>
      </c>
      <c r="E11" s="46">
        <v>0</v>
      </c>
      <c r="F11" s="46">
        <v>0</v>
      </c>
      <c r="G11" s="46">
        <v>0</v>
      </c>
      <c r="H11" s="46">
        <v>0</v>
      </c>
      <c r="I11" s="47">
        <f t="shared" si="0"/>
        <v>0</v>
      </c>
      <c r="J11" s="46">
        <v>0</v>
      </c>
      <c r="K11" s="46">
        <v>0</v>
      </c>
      <c r="L11" s="46">
        <f t="shared" si="1"/>
        <v>0</v>
      </c>
      <c r="M11" s="47">
        <f t="shared" si="2"/>
        <v>0</v>
      </c>
      <c r="N11" s="46">
        <v>0</v>
      </c>
      <c r="O11" s="47">
        <f t="shared" si="3"/>
        <v>0</v>
      </c>
      <c r="P11" s="46">
        <v>0</v>
      </c>
      <c r="Q11" s="47">
        <v>0</v>
      </c>
      <c r="R11" s="46" t="s">
        <v>71</v>
      </c>
      <c r="S11" s="46" t="s">
        <v>71</v>
      </c>
      <c r="T11" s="46">
        <v>0</v>
      </c>
    </row>
    <row r="12" spans="1:20" x14ac:dyDescent="0.15">
      <c r="A12" s="46" t="s">
        <v>124</v>
      </c>
      <c r="B12" s="45" t="s">
        <v>134</v>
      </c>
      <c r="C12" s="45"/>
      <c r="D12" s="46">
        <v>1</v>
      </c>
      <c r="E12" s="46">
        <v>18000</v>
      </c>
      <c r="F12" s="46">
        <v>0</v>
      </c>
      <c r="G12" s="46">
        <v>0</v>
      </c>
      <c r="H12" s="46">
        <v>18000</v>
      </c>
      <c r="I12" s="47">
        <f t="shared" si="0"/>
        <v>2.2085889570552145E-2</v>
      </c>
      <c r="J12" s="46">
        <v>18000</v>
      </c>
      <c r="K12" s="46">
        <v>0</v>
      </c>
      <c r="L12" s="46">
        <f t="shared" si="1"/>
        <v>18000</v>
      </c>
      <c r="M12" s="47">
        <f t="shared" si="2"/>
        <v>2.2085889570552145E-2</v>
      </c>
      <c r="N12" s="46">
        <v>0</v>
      </c>
      <c r="O12" s="47">
        <f t="shared" si="3"/>
        <v>2.2085889570552145E-2</v>
      </c>
      <c r="P12" s="46">
        <v>0</v>
      </c>
      <c r="Q12" s="47">
        <v>0</v>
      </c>
      <c r="R12" s="46" t="s">
        <v>71</v>
      </c>
      <c r="S12" s="46" t="s">
        <v>71</v>
      </c>
      <c r="T12" s="46">
        <v>18000</v>
      </c>
    </row>
    <row r="13" spans="1:20" x14ac:dyDescent="0.15">
      <c r="A13" s="46" t="s">
        <v>135</v>
      </c>
      <c r="B13" s="45" t="s">
        <v>106</v>
      </c>
      <c r="C13" s="45"/>
      <c r="D13" s="46">
        <v>0</v>
      </c>
      <c r="E13" s="46">
        <v>0</v>
      </c>
      <c r="F13" s="46">
        <v>0</v>
      </c>
      <c r="G13" s="46">
        <v>0</v>
      </c>
      <c r="H13" s="46">
        <v>0</v>
      </c>
      <c r="I13" s="47">
        <f t="shared" si="0"/>
        <v>0</v>
      </c>
      <c r="J13" s="46">
        <v>0</v>
      </c>
      <c r="K13" s="46">
        <v>0</v>
      </c>
      <c r="L13" s="46">
        <f t="shared" si="1"/>
        <v>0</v>
      </c>
      <c r="M13" s="47">
        <f t="shared" si="2"/>
        <v>0</v>
      </c>
      <c r="N13" s="46">
        <v>0</v>
      </c>
      <c r="O13" s="47">
        <f t="shared" si="3"/>
        <v>0</v>
      </c>
      <c r="P13" s="46">
        <v>0</v>
      </c>
      <c r="Q13" s="47">
        <v>0</v>
      </c>
      <c r="R13" s="46" t="s">
        <v>71</v>
      </c>
      <c r="S13" s="46" t="s">
        <v>71</v>
      </c>
      <c r="T13" s="46">
        <v>0</v>
      </c>
    </row>
    <row r="14" spans="1:20" x14ac:dyDescent="0.15">
      <c r="A14" s="46" t="s">
        <v>136</v>
      </c>
      <c r="B14" s="45" t="s">
        <v>137</v>
      </c>
      <c r="C14" s="45"/>
      <c r="D14" s="46">
        <v>0</v>
      </c>
      <c r="E14" s="46">
        <v>0</v>
      </c>
      <c r="F14" s="46">
        <v>0</v>
      </c>
      <c r="G14" s="46">
        <v>0</v>
      </c>
      <c r="H14" s="46">
        <v>0</v>
      </c>
      <c r="I14" s="47">
        <f t="shared" si="0"/>
        <v>0</v>
      </c>
      <c r="J14" s="46">
        <v>0</v>
      </c>
      <c r="K14" s="46">
        <v>0</v>
      </c>
      <c r="L14" s="46">
        <f t="shared" si="1"/>
        <v>0</v>
      </c>
      <c r="M14" s="47">
        <f t="shared" si="2"/>
        <v>0</v>
      </c>
      <c r="N14" s="46">
        <v>0</v>
      </c>
      <c r="O14" s="47">
        <f t="shared" si="3"/>
        <v>0</v>
      </c>
      <c r="P14" s="46">
        <v>0</v>
      </c>
      <c r="Q14" s="47">
        <v>0</v>
      </c>
      <c r="R14" s="46" t="s">
        <v>71</v>
      </c>
      <c r="S14" s="46" t="s">
        <v>71</v>
      </c>
      <c r="T14" s="46">
        <v>0</v>
      </c>
    </row>
    <row r="15" spans="1:20" x14ac:dyDescent="0.15">
      <c r="A15" s="46" t="s">
        <v>138</v>
      </c>
      <c r="B15" s="45" t="s">
        <v>139</v>
      </c>
      <c r="C15" s="45"/>
      <c r="D15" s="46">
        <v>0</v>
      </c>
      <c r="E15" s="46">
        <v>0</v>
      </c>
      <c r="F15" s="46">
        <v>0</v>
      </c>
      <c r="G15" s="46">
        <v>0</v>
      </c>
      <c r="H15" s="46">
        <v>0</v>
      </c>
      <c r="I15" s="47">
        <f t="shared" si="0"/>
        <v>0</v>
      </c>
      <c r="J15" s="46">
        <v>0</v>
      </c>
      <c r="K15" s="46">
        <v>0</v>
      </c>
      <c r="L15" s="46">
        <f t="shared" si="1"/>
        <v>0</v>
      </c>
      <c r="M15" s="47">
        <f t="shared" si="2"/>
        <v>0</v>
      </c>
      <c r="N15" s="46">
        <v>0</v>
      </c>
      <c r="O15" s="47">
        <f t="shared" si="3"/>
        <v>0</v>
      </c>
      <c r="P15" s="46">
        <v>0</v>
      </c>
      <c r="Q15" s="47">
        <v>0</v>
      </c>
      <c r="R15" s="46" t="s">
        <v>71</v>
      </c>
      <c r="S15" s="46" t="s">
        <v>71</v>
      </c>
      <c r="T15" s="46">
        <v>0</v>
      </c>
    </row>
    <row r="16" spans="1:20" x14ac:dyDescent="0.15">
      <c r="A16" s="46" t="s">
        <v>140</v>
      </c>
      <c r="B16" s="45" t="s">
        <v>108</v>
      </c>
      <c r="C16" s="45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</row>
    <row r="17" spans="1:20" s="10" customFormat="1" x14ac:dyDescent="0.15">
      <c r="A17" s="37"/>
      <c r="B17" s="38" t="s">
        <v>141</v>
      </c>
      <c r="C17" s="38"/>
      <c r="D17" s="37">
        <f t="shared" ref="D17:P17" si="4">+D8+D9+D10+D11+D12+D13+D14+D15</f>
        <v>1</v>
      </c>
      <c r="E17" s="37">
        <f t="shared" si="4"/>
        <v>18000</v>
      </c>
      <c r="F17" s="37">
        <f t="shared" si="4"/>
        <v>0</v>
      </c>
      <c r="G17" s="37">
        <f t="shared" si="4"/>
        <v>0</v>
      </c>
      <c r="H17" s="37">
        <f t="shared" si="4"/>
        <v>18000</v>
      </c>
      <c r="I17" s="48">
        <f t="shared" si="4"/>
        <v>2.2085889570552145E-2</v>
      </c>
      <c r="J17" s="37">
        <f t="shared" si="4"/>
        <v>18000</v>
      </c>
      <c r="K17" s="37">
        <f t="shared" si="4"/>
        <v>0</v>
      </c>
      <c r="L17" s="37">
        <f t="shared" si="4"/>
        <v>18000</v>
      </c>
      <c r="M17" s="48">
        <f t="shared" si="4"/>
        <v>2.2085889570552145E-2</v>
      </c>
      <c r="N17" s="37">
        <f t="shared" si="4"/>
        <v>0</v>
      </c>
      <c r="O17" s="48">
        <f t="shared" si="4"/>
        <v>2.2085889570552145E-2</v>
      </c>
      <c r="P17" s="37">
        <f t="shared" si="4"/>
        <v>0</v>
      </c>
      <c r="Q17" s="48">
        <v>0</v>
      </c>
      <c r="R17" s="37" t="s">
        <v>71</v>
      </c>
      <c r="S17" s="37" t="s">
        <v>71</v>
      </c>
      <c r="T17" s="37">
        <f>+T8+T9+T10+T11+T12+T13+T14+T15</f>
        <v>18000</v>
      </c>
    </row>
    <row r="18" spans="1:20" ht="16.5" x14ac:dyDescent="0.15">
      <c r="A18" s="44" t="s">
        <v>118</v>
      </c>
      <c r="B18" s="45" t="s">
        <v>142</v>
      </c>
      <c r="C18" s="45"/>
      <c r="D18" s="46">
        <v>0</v>
      </c>
      <c r="E18" s="46">
        <v>0</v>
      </c>
      <c r="F18" s="46">
        <v>0</v>
      </c>
      <c r="G18" s="46">
        <v>0</v>
      </c>
      <c r="H18" s="46">
        <v>0</v>
      </c>
      <c r="I18" s="47">
        <f>SUM(H18/81500000*100)</f>
        <v>0</v>
      </c>
      <c r="J18" s="46">
        <v>0</v>
      </c>
      <c r="K18" s="46">
        <v>0</v>
      </c>
      <c r="L18" s="46">
        <f>+J18+K18</f>
        <v>0</v>
      </c>
      <c r="M18" s="47">
        <f>SUM(L18/81500000*100)</f>
        <v>0</v>
      </c>
      <c r="N18" s="46">
        <v>0</v>
      </c>
      <c r="O18" s="47">
        <f>SUM((H18+N18)/81500000*100)</f>
        <v>0</v>
      </c>
      <c r="P18" s="46">
        <v>0</v>
      </c>
      <c r="Q18" s="47">
        <v>0</v>
      </c>
      <c r="R18" s="46" t="s">
        <v>71</v>
      </c>
      <c r="S18" s="46" t="s">
        <v>71</v>
      </c>
      <c r="T18" s="46">
        <v>0</v>
      </c>
    </row>
    <row r="19" spans="1:20" s="10" customFormat="1" x14ac:dyDescent="0.15">
      <c r="A19" s="37"/>
      <c r="B19" s="38" t="s">
        <v>143</v>
      </c>
      <c r="C19" s="38"/>
      <c r="D19" s="37">
        <f t="shared" ref="D19:P19" si="5">+D18</f>
        <v>0</v>
      </c>
      <c r="E19" s="37">
        <f t="shared" si="5"/>
        <v>0</v>
      </c>
      <c r="F19" s="37">
        <f t="shared" si="5"/>
        <v>0</v>
      </c>
      <c r="G19" s="37">
        <f t="shared" si="5"/>
        <v>0</v>
      </c>
      <c r="H19" s="37">
        <f t="shared" si="5"/>
        <v>0</v>
      </c>
      <c r="I19" s="48">
        <f t="shared" si="5"/>
        <v>0</v>
      </c>
      <c r="J19" s="37">
        <f t="shared" si="5"/>
        <v>0</v>
      </c>
      <c r="K19" s="37">
        <f t="shared" si="5"/>
        <v>0</v>
      </c>
      <c r="L19" s="37">
        <f t="shared" si="5"/>
        <v>0</v>
      </c>
      <c r="M19" s="48">
        <f t="shared" si="5"/>
        <v>0</v>
      </c>
      <c r="N19" s="37">
        <f t="shared" si="5"/>
        <v>0</v>
      </c>
      <c r="O19" s="48">
        <f t="shared" si="5"/>
        <v>0</v>
      </c>
      <c r="P19" s="37">
        <f t="shared" si="5"/>
        <v>0</v>
      </c>
      <c r="Q19" s="48">
        <v>0</v>
      </c>
      <c r="R19" s="37" t="str">
        <f>+R18</f>
        <v>NA</v>
      </c>
      <c r="S19" s="37" t="str">
        <f>+S18</f>
        <v>NA</v>
      </c>
      <c r="T19" s="37">
        <f>+T18</f>
        <v>0</v>
      </c>
    </row>
    <row r="20" spans="1:20" x14ac:dyDescent="0.15">
      <c r="A20" s="44" t="s">
        <v>144</v>
      </c>
      <c r="B20" s="45" t="s">
        <v>145</v>
      </c>
      <c r="C20" s="45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</row>
    <row r="21" spans="1:20" ht="16.5" x14ac:dyDescent="0.15">
      <c r="A21" s="44" t="s">
        <v>87</v>
      </c>
      <c r="B21" s="45" t="s">
        <v>146</v>
      </c>
      <c r="C21" s="45"/>
      <c r="D21" s="46">
        <v>22196</v>
      </c>
      <c r="E21" s="46">
        <v>11992414</v>
      </c>
      <c r="F21" s="46">
        <v>0</v>
      </c>
      <c r="G21" s="46">
        <v>0</v>
      </c>
      <c r="H21" s="46">
        <v>11992414</v>
      </c>
      <c r="I21" s="47">
        <f>SUM(H21/81500000*100)</f>
        <v>14.714618404907975</v>
      </c>
      <c r="J21" s="46">
        <v>11992414</v>
      </c>
      <c r="K21" s="46">
        <v>0</v>
      </c>
      <c r="L21" s="46">
        <f>+J21+K21</f>
        <v>11992414</v>
      </c>
      <c r="M21" s="47">
        <f>SUM(L21/81500000*100)</f>
        <v>14.714618404907975</v>
      </c>
      <c r="N21" s="46">
        <v>0</v>
      </c>
      <c r="O21" s="47">
        <f>SUM((H21+N21)/81500000*100)</f>
        <v>14.714618404907975</v>
      </c>
      <c r="P21" s="46">
        <v>0</v>
      </c>
      <c r="Q21" s="47">
        <v>0</v>
      </c>
      <c r="R21" s="46" t="s">
        <v>71</v>
      </c>
      <c r="S21" s="46" t="s">
        <v>71</v>
      </c>
      <c r="T21" s="46">
        <v>11992394</v>
      </c>
    </row>
    <row r="22" spans="1:20" ht="24.75" x14ac:dyDescent="0.15">
      <c r="A22" s="46"/>
      <c r="B22" s="45" t="s">
        <v>147</v>
      </c>
      <c r="C22" s="45"/>
      <c r="D22" s="46">
        <v>16</v>
      </c>
      <c r="E22" s="46">
        <v>4307838</v>
      </c>
      <c r="F22" s="46">
        <v>0</v>
      </c>
      <c r="G22" s="46">
        <v>0</v>
      </c>
      <c r="H22" s="46">
        <v>4307838</v>
      </c>
      <c r="I22" s="47">
        <f>SUM(H22/81500000*100)</f>
        <v>5.2856907975460121</v>
      </c>
      <c r="J22" s="46">
        <v>4307838</v>
      </c>
      <c r="K22" s="46">
        <v>0</v>
      </c>
      <c r="L22" s="46">
        <f>+J22+K22</f>
        <v>4307838</v>
      </c>
      <c r="M22" s="47">
        <f>SUM(L22/81500000*100)</f>
        <v>5.2856907975460121</v>
      </c>
      <c r="N22" s="46">
        <v>0</v>
      </c>
      <c r="O22" s="47">
        <f>SUM((H22+N22)/81500000*100)</f>
        <v>5.2856907975460121</v>
      </c>
      <c r="P22" s="46">
        <v>0</v>
      </c>
      <c r="Q22" s="47">
        <v>0</v>
      </c>
      <c r="R22" s="46" t="s">
        <v>71</v>
      </c>
      <c r="S22" s="46" t="s">
        <v>71</v>
      </c>
      <c r="T22" s="46">
        <v>4307838</v>
      </c>
    </row>
    <row r="23" spans="1:20" x14ac:dyDescent="0.15">
      <c r="A23" s="46"/>
      <c r="B23" s="45" t="s">
        <v>148</v>
      </c>
      <c r="C23" s="45" t="s">
        <v>149</v>
      </c>
      <c r="D23" s="46">
        <v>1</v>
      </c>
      <c r="E23" s="46">
        <v>1466000</v>
      </c>
      <c r="F23" s="46">
        <v>0</v>
      </c>
      <c r="G23" s="46">
        <v>0</v>
      </c>
      <c r="H23" s="46">
        <v>1466000</v>
      </c>
      <c r="I23" s="47">
        <f>SUM(H23/81500000*100)</f>
        <v>1.7987730061349694</v>
      </c>
      <c r="J23" s="46">
        <v>1466000</v>
      </c>
      <c r="K23" s="46">
        <v>0</v>
      </c>
      <c r="L23" s="46">
        <f>+J23+K23</f>
        <v>1466000</v>
      </c>
      <c r="M23" s="47">
        <f>SUM(L23/81500000*100)</f>
        <v>1.7987730061349694</v>
      </c>
      <c r="N23" s="46">
        <v>0</v>
      </c>
      <c r="O23" s="47">
        <f>SUM((H23+N23)/81500000*100)</f>
        <v>1.7987730061349694</v>
      </c>
      <c r="P23" s="46">
        <v>0</v>
      </c>
      <c r="Q23" s="47">
        <f>SUM(P23/H23*100)</f>
        <v>0</v>
      </c>
      <c r="R23" s="46" t="s">
        <v>71</v>
      </c>
      <c r="S23" s="46" t="s">
        <v>71</v>
      </c>
      <c r="T23" s="46">
        <v>1466000</v>
      </c>
    </row>
    <row r="24" spans="1:20" x14ac:dyDescent="0.15">
      <c r="A24" s="8"/>
      <c r="B24" s="50"/>
      <c r="C24" s="50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spans="1:20" x14ac:dyDescent="0.15">
      <c r="A25" s="8" t="s">
        <v>103</v>
      </c>
      <c r="B25" s="50" t="s">
        <v>150</v>
      </c>
      <c r="C25" s="50"/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51">
        <f>SUM(H25/81500000*100)</f>
        <v>0</v>
      </c>
      <c r="J25" s="8">
        <v>0</v>
      </c>
      <c r="K25" s="8">
        <v>0</v>
      </c>
      <c r="L25" s="8">
        <f>+J25+K25</f>
        <v>0</v>
      </c>
      <c r="M25" s="51">
        <f>SUM(L25/81500000*100)</f>
        <v>0</v>
      </c>
      <c r="N25" s="8">
        <v>0</v>
      </c>
      <c r="O25" s="51">
        <f>SUM((H25+N25)/81500000*100)</f>
        <v>0</v>
      </c>
      <c r="P25" s="8">
        <v>0</v>
      </c>
      <c r="Q25" s="51">
        <v>0</v>
      </c>
      <c r="R25" s="8" t="s">
        <v>71</v>
      </c>
      <c r="S25" s="8" t="s">
        <v>71</v>
      </c>
      <c r="T25" s="8">
        <v>0</v>
      </c>
    </row>
    <row r="26" spans="1:20" x14ac:dyDescent="0.15">
      <c r="A26" s="8" t="s">
        <v>105</v>
      </c>
      <c r="B26" s="50" t="s">
        <v>151</v>
      </c>
      <c r="C26" s="50"/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51">
        <f>SUM(H26/81500000*100)</f>
        <v>0</v>
      </c>
      <c r="J26" s="8">
        <v>0</v>
      </c>
      <c r="K26" s="8">
        <v>0</v>
      </c>
      <c r="L26" s="8">
        <f>+J26+K26</f>
        <v>0</v>
      </c>
      <c r="M26" s="51">
        <f>SUM(L26/81500000*100)</f>
        <v>0</v>
      </c>
      <c r="N26" s="8">
        <v>0</v>
      </c>
      <c r="O26" s="51">
        <f>SUM((H26+N26)/81500000*100)</f>
        <v>0</v>
      </c>
      <c r="P26" s="8">
        <v>0</v>
      </c>
      <c r="Q26" s="51">
        <v>0</v>
      </c>
      <c r="R26" s="8" t="s">
        <v>71</v>
      </c>
      <c r="S26" s="8" t="s">
        <v>71</v>
      </c>
      <c r="T26" s="8">
        <v>0</v>
      </c>
    </row>
    <row r="27" spans="1:20" ht="16.5" x14ac:dyDescent="0.15">
      <c r="A27" s="8" t="s">
        <v>107</v>
      </c>
      <c r="B27" s="50" t="s">
        <v>152</v>
      </c>
      <c r="C27" s="50"/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51">
        <f>SUM(H27/81500000*100)</f>
        <v>0</v>
      </c>
      <c r="J27" s="8">
        <v>0</v>
      </c>
      <c r="K27" s="8">
        <v>0</v>
      </c>
      <c r="L27" s="8">
        <f>+J27+K27</f>
        <v>0</v>
      </c>
      <c r="M27" s="51">
        <f>SUM(L27/81500000*100)</f>
        <v>0</v>
      </c>
      <c r="N27" s="8">
        <v>0</v>
      </c>
      <c r="O27" s="51">
        <f>SUM((H27+N27)/81500000*100)</f>
        <v>0</v>
      </c>
      <c r="P27" s="8">
        <v>0</v>
      </c>
      <c r="Q27" s="51">
        <v>0</v>
      </c>
      <c r="R27" s="8" t="s">
        <v>71</v>
      </c>
      <c r="S27" s="8" t="s">
        <v>71</v>
      </c>
      <c r="T27" s="8">
        <v>0</v>
      </c>
    </row>
    <row r="28" spans="1:20" x14ac:dyDescent="0.15">
      <c r="A28" s="8" t="s">
        <v>124</v>
      </c>
      <c r="B28" s="50" t="s">
        <v>108</v>
      </c>
      <c r="C28" s="50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spans="1:20" x14ac:dyDescent="0.15">
      <c r="A29" s="8"/>
      <c r="B29" s="50" t="s">
        <v>153</v>
      </c>
      <c r="C29" s="50"/>
      <c r="D29" s="8">
        <v>119</v>
      </c>
      <c r="E29" s="8">
        <v>204978</v>
      </c>
      <c r="F29" s="8">
        <v>0</v>
      </c>
      <c r="G29" s="8">
        <v>0</v>
      </c>
      <c r="H29" s="8">
        <v>204978</v>
      </c>
      <c r="I29" s="51">
        <f t="shared" ref="I29:I37" si="6">SUM(H29/81500000*100)</f>
        <v>0.25150674846625765</v>
      </c>
      <c r="J29" s="8">
        <v>204978</v>
      </c>
      <c r="K29" s="8">
        <v>0</v>
      </c>
      <c r="L29" s="8">
        <f t="shared" ref="L29:L37" si="7">+J29+K29</f>
        <v>204978</v>
      </c>
      <c r="M29" s="51">
        <f t="shared" ref="M29:M37" si="8">SUM(L29/81500000*100)</f>
        <v>0.25150674846625765</v>
      </c>
      <c r="N29" s="8">
        <v>0</v>
      </c>
      <c r="O29" s="51">
        <f t="shared" ref="O29:O37" si="9">SUM((H29+N29)/81500000*100)</f>
        <v>0.25150674846625765</v>
      </c>
      <c r="P29" s="8">
        <v>0</v>
      </c>
      <c r="Q29" s="51">
        <v>0</v>
      </c>
      <c r="R29" s="8" t="s">
        <v>71</v>
      </c>
      <c r="S29" s="8" t="s">
        <v>71</v>
      </c>
      <c r="T29" s="8">
        <v>204978</v>
      </c>
    </row>
    <row r="30" spans="1:20" x14ac:dyDescent="0.15">
      <c r="A30" s="8"/>
      <c r="B30" s="50" t="s">
        <v>154</v>
      </c>
      <c r="C30" s="50"/>
      <c r="D30" s="8">
        <v>15</v>
      </c>
      <c r="E30" s="8">
        <v>29891</v>
      </c>
      <c r="F30" s="8">
        <v>0</v>
      </c>
      <c r="G30" s="8">
        <v>0</v>
      </c>
      <c r="H30" s="8">
        <v>29891</v>
      </c>
      <c r="I30" s="51">
        <f t="shared" si="6"/>
        <v>3.6676073619631905E-2</v>
      </c>
      <c r="J30" s="8">
        <v>29891</v>
      </c>
      <c r="K30" s="8">
        <v>0</v>
      </c>
      <c r="L30" s="8">
        <f t="shared" si="7"/>
        <v>29891</v>
      </c>
      <c r="M30" s="51">
        <f t="shared" si="8"/>
        <v>3.6676073619631905E-2</v>
      </c>
      <c r="N30" s="8">
        <v>0</v>
      </c>
      <c r="O30" s="51">
        <f t="shared" si="9"/>
        <v>3.6676073619631905E-2</v>
      </c>
      <c r="P30" s="8">
        <v>0</v>
      </c>
      <c r="Q30" s="51">
        <v>0</v>
      </c>
      <c r="R30" s="8" t="s">
        <v>71</v>
      </c>
      <c r="S30" s="8" t="s">
        <v>71</v>
      </c>
      <c r="T30" s="8">
        <v>29891</v>
      </c>
    </row>
    <row r="31" spans="1:20" ht="16.5" x14ac:dyDescent="0.15">
      <c r="A31" s="8"/>
      <c r="B31" s="50" t="s">
        <v>155</v>
      </c>
      <c r="C31" s="50"/>
      <c r="D31" s="8">
        <v>49</v>
      </c>
      <c r="E31" s="8">
        <v>26941</v>
      </c>
      <c r="F31" s="8">
        <v>0</v>
      </c>
      <c r="G31" s="8">
        <v>0</v>
      </c>
      <c r="H31" s="8">
        <v>26941</v>
      </c>
      <c r="I31" s="51">
        <f t="shared" si="6"/>
        <v>3.3056441717791409E-2</v>
      </c>
      <c r="J31" s="8">
        <v>26941</v>
      </c>
      <c r="K31" s="8">
        <v>0</v>
      </c>
      <c r="L31" s="8">
        <f t="shared" si="7"/>
        <v>26941</v>
      </c>
      <c r="M31" s="51">
        <f t="shared" si="8"/>
        <v>3.3056441717791409E-2</v>
      </c>
      <c r="N31" s="8">
        <v>0</v>
      </c>
      <c r="O31" s="51">
        <f t="shared" si="9"/>
        <v>3.3056441717791409E-2</v>
      </c>
      <c r="P31" s="8">
        <v>0</v>
      </c>
      <c r="Q31" s="51">
        <v>0</v>
      </c>
      <c r="R31" s="8" t="s">
        <v>71</v>
      </c>
      <c r="S31" s="8" t="s">
        <v>71</v>
      </c>
      <c r="T31" s="8">
        <v>26941</v>
      </c>
    </row>
    <row r="32" spans="1:20" x14ac:dyDescent="0.15">
      <c r="A32" s="8"/>
      <c r="B32" s="50" t="s">
        <v>156</v>
      </c>
      <c r="C32" s="50"/>
      <c r="D32" s="8">
        <v>114</v>
      </c>
      <c r="E32" s="8">
        <v>13317427</v>
      </c>
      <c r="F32" s="8">
        <v>0</v>
      </c>
      <c r="G32" s="8">
        <v>0</v>
      </c>
      <c r="H32" s="8">
        <v>13317427</v>
      </c>
      <c r="I32" s="51">
        <f t="shared" si="6"/>
        <v>16.340401226993865</v>
      </c>
      <c r="J32" s="8">
        <v>13317427</v>
      </c>
      <c r="K32" s="8">
        <v>0</v>
      </c>
      <c r="L32" s="8">
        <f t="shared" si="7"/>
        <v>13317427</v>
      </c>
      <c r="M32" s="51">
        <f t="shared" si="8"/>
        <v>16.340401226993865</v>
      </c>
      <c r="N32" s="8">
        <v>0</v>
      </c>
      <c r="O32" s="51">
        <f t="shared" si="9"/>
        <v>16.340401226993865</v>
      </c>
      <c r="P32" s="8">
        <v>0</v>
      </c>
      <c r="Q32" s="51">
        <v>0</v>
      </c>
      <c r="R32" s="8" t="s">
        <v>71</v>
      </c>
      <c r="S32" s="8" t="s">
        <v>71</v>
      </c>
      <c r="T32" s="8">
        <v>13317427</v>
      </c>
    </row>
    <row r="33" spans="1:20" x14ac:dyDescent="0.15">
      <c r="A33" s="8"/>
      <c r="B33" s="50" t="s">
        <v>157</v>
      </c>
      <c r="C33" s="50" t="s">
        <v>158</v>
      </c>
      <c r="D33" s="8">
        <v>1</v>
      </c>
      <c r="E33" s="8">
        <v>1250000</v>
      </c>
      <c r="F33" s="8">
        <v>0</v>
      </c>
      <c r="G33" s="8">
        <v>0</v>
      </c>
      <c r="H33" s="8">
        <v>1250000</v>
      </c>
      <c r="I33" s="51">
        <f t="shared" si="6"/>
        <v>1.5337423312883436</v>
      </c>
      <c r="J33" s="8">
        <v>1250000</v>
      </c>
      <c r="K33" s="8">
        <v>0</v>
      </c>
      <c r="L33" s="8">
        <f t="shared" si="7"/>
        <v>1250000</v>
      </c>
      <c r="M33" s="51">
        <f t="shared" si="8"/>
        <v>1.5337423312883436</v>
      </c>
      <c r="N33" s="8">
        <v>0</v>
      </c>
      <c r="O33" s="51">
        <f t="shared" si="9"/>
        <v>1.5337423312883436</v>
      </c>
      <c r="P33" s="8">
        <v>0</v>
      </c>
      <c r="Q33" s="51">
        <f>SUM(P33/H33*100)</f>
        <v>0</v>
      </c>
      <c r="R33" s="8" t="s">
        <v>71</v>
      </c>
      <c r="S33" s="8" t="s">
        <v>71</v>
      </c>
      <c r="T33" s="8">
        <v>1250000</v>
      </c>
    </row>
    <row r="34" spans="1:20" ht="16.5" x14ac:dyDescent="0.15">
      <c r="A34" s="8"/>
      <c r="B34" s="50" t="s">
        <v>159</v>
      </c>
      <c r="C34" s="50" t="s">
        <v>160</v>
      </c>
      <c r="D34" s="8">
        <v>1</v>
      </c>
      <c r="E34" s="8">
        <v>6946535</v>
      </c>
      <c r="F34" s="8">
        <v>0</v>
      </c>
      <c r="G34" s="8">
        <v>0</v>
      </c>
      <c r="H34" s="8">
        <v>6946535</v>
      </c>
      <c r="I34" s="51">
        <f t="shared" si="6"/>
        <v>8.5233558282208595</v>
      </c>
      <c r="J34" s="8">
        <v>6946535</v>
      </c>
      <c r="K34" s="8">
        <v>0</v>
      </c>
      <c r="L34" s="8">
        <f t="shared" si="7"/>
        <v>6946535</v>
      </c>
      <c r="M34" s="51">
        <f t="shared" si="8"/>
        <v>8.5233558282208595</v>
      </c>
      <c r="N34" s="8">
        <v>0</v>
      </c>
      <c r="O34" s="51">
        <f t="shared" si="9"/>
        <v>8.5233558282208595</v>
      </c>
      <c r="P34" s="8">
        <v>0</v>
      </c>
      <c r="Q34" s="51">
        <f>SUM(P34/H34*100)</f>
        <v>0</v>
      </c>
      <c r="R34" s="8" t="s">
        <v>71</v>
      </c>
      <c r="S34" s="8" t="s">
        <v>71</v>
      </c>
      <c r="T34" s="8">
        <v>6946535</v>
      </c>
    </row>
    <row r="35" spans="1:20" ht="16.5" x14ac:dyDescent="0.15">
      <c r="A35" s="8"/>
      <c r="B35" s="50" t="s">
        <v>161</v>
      </c>
      <c r="C35" s="50" t="s">
        <v>162</v>
      </c>
      <c r="D35" s="8">
        <v>1</v>
      </c>
      <c r="E35" s="8">
        <v>2849629</v>
      </c>
      <c r="F35" s="8">
        <v>0</v>
      </c>
      <c r="G35" s="8">
        <v>0</v>
      </c>
      <c r="H35" s="8">
        <v>2849629</v>
      </c>
      <c r="I35" s="51">
        <f t="shared" si="6"/>
        <v>3.4964773006134973</v>
      </c>
      <c r="J35" s="8">
        <v>2849629</v>
      </c>
      <c r="K35" s="8">
        <v>0</v>
      </c>
      <c r="L35" s="8">
        <f t="shared" si="7"/>
        <v>2849629</v>
      </c>
      <c r="M35" s="51">
        <f t="shared" si="8"/>
        <v>3.4964773006134973</v>
      </c>
      <c r="N35" s="8">
        <v>0</v>
      </c>
      <c r="O35" s="51">
        <f t="shared" si="9"/>
        <v>3.4964773006134973</v>
      </c>
      <c r="P35" s="8">
        <v>0</v>
      </c>
      <c r="Q35" s="51">
        <f>SUM(P35/H35*100)</f>
        <v>0</v>
      </c>
      <c r="R35" s="8" t="s">
        <v>71</v>
      </c>
      <c r="S35" s="8" t="s">
        <v>71</v>
      </c>
      <c r="T35" s="8">
        <v>2849629</v>
      </c>
    </row>
    <row r="36" spans="1:20" x14ac:dyDescent="0.15">
      <c r="A36" s="8"/>
      <c r="B36" s="50" t="s">
        <v>163</v>
      </c>
      <c r="C36" s="50"/>
      <c r="D36" s="8">
        <v>4</v>
      </c>
      <c r="E36" s="8">
        <v>5410</v>
      </c>
      <c r="F36" s="8">
        <v>0</v>
      </c>
      <c r="G36" s="8">
        <v>0</v>
      </c>
      <c r="H36" s="8">
        <v>5410</v>
      </c>
      <c r="I36" s="51">
        <f t="shared" si="6"/>
        <v>6.6380368098159512E-3</v>
      </c>
      <c r="J36" s="8">
        <v>5410</v>
      </c>
      <c r="K36" s="8">
        <v>0</v>
      </c>
      <c r="L36" s="8">
        <f t="shared" si="7"/>
        <v>5410</v>
      </c>
      <c r="M36" s="51">
        <f t="shared" si="8"/>
        <v>6.6380368098159512E-3</v>
      </c>
      <c r="N36" s="8">
        <v>0</v>
      </c>
      <c r="O36" s="51">
        <f t="shared" si="9"/>
        <v>6.6380368098159512E-3</v>
      </c>
      <c r="P36" s="8">
        <v>0</v>
      </c>
      <c r="Q36" s="51">
        <v>0</v>
      </c>
      <c r="R36" s="8" t="s">
        <v>71</v>
      </c>
      <c r="S36" s="8" t="s">
        <v>71</v>
      </c>
      <c r="T36" s="8">
        <v>5410</v>
      </c>
    </row>
    <row r="37" spans="1:20" x14ac:dyDescent="0.15">
      <c r="A37" s="8"/>
      <c r="B37" s="50" t="s">
        <v>164</v>
      </c>
      <c r="C37" s="50"/>
      <c r="D37" s="8">
        <v>1</v>
      </c>
      <c r="E37" s="8">
        <v>53590</v>
      </c>
      <c r="F37" s="8">
        <v>0</v>
      </c>
      <c r="G37" s="8">
        <v>0</v>
      </c>
      <c r="H37" s="8">
        <v>53590</v>
      </c>
      <c r="I37" s="51">
        <f t="shared" si="6"/>
        <v>6.5754601226993864E-2</v>
      </c>
      <c r="J37" s="8">
        <v>53590</v>
      </c>
      <c r="K37" s="8">
        <v>0</v>
      </c>
      <c r="L37" s="8">
        <f t="shared" si="7"/>
        <v>53590</v>
      </c>
      <c r="M37" s="51">
        <f t="shared" si="8"/>
        <v>6.5754601226993864E-2</v>
      </c>
      <c r="N37" s="8">
        <v>0</v>
      </c>
      <c r="O37" s="51">
        <f t="shared" si="9"/>
        <v>6.5754601226993864E-2</v>
      </c>
      <c r="P37" s="8">
        <v>0</v>
      </c>
      <c r="Q37" s="51">
        <v>0</v>
      </c>
      <c r="R37" s="8" t="s">
        <v>71</v>
      </c>
      <c r="S37" s="8" t="s">
        <v>71</v>
      </c>
      <c r="T37" s="8">
        <v>53590</v>
      </c>
    </row>
    <row r="38" spans="1:20" s="10" customFormat="1" x14ac:dyDescent="0.15">
      <c r="A38" s="52"/>
      <c r="B38" s="53" t="s">
        <v>165</v>
      </c>
      <c r="C38" s="53"/>
      <c r="D38" s="52">
        <f t="shared" ref="D38:P38" si="10">+D21+D22+D25+D26+D27+D29+D30+D31+D32+D36+D37</f>
        <v>22514</v>
      </c>
      <c r="E38" s="52">
        <f t="shared" si="10"/>
        <v>29938489</v>
      </c>
      <c r="F38" s="52">
        <f t="shared" si="10"/>
        <v>0</v>
      </c>
      <c r="G38" s="52">
        <f t="shared" si="10"/>
        <v>0</v>
      </c>
      <c r="H38" s="52">
        <f t="shared" si="10"/>
        <v>29938489</v>
      </c>
      <c r="I38" s="54">
        <f t="shared" si="10"/>
        <v>36.734342331288339</v>
      </c>
      <c r="J38" s="52">
        <f t="shared" si="10"/>
        <v>29938489</v>
      </c>
      <c r="K38" s="52">
        <f t="shared" si="10"/>
        <v>0</v>
      </c>
      <c r="L38" s="52">
        <f t="shared" si="10"/>
        <v>29938489</v>
      </c>
      <c r="M38" s="54">
        <f t="shared" si="10"/>
        <v>36.734342331288339</v>
      </c>
      <c r="N38" s="52">
        <f t="shared" si="10"/>
        <v>0</v>
      </c>
      <c r="O38" s="54">
        <f t="shared" si="10"/>
        <v>36.734342331288339</v>
      </c>
      <c r="P38" s="52">
        <f t="shared" si="10"/>
        <v>0</v>
      </c>
      <c r="Q38" s="54">
        <v>0</v>
      </c>
      <c r="R38" s="52"/>
      <c r="S38" s="52"/>
      <c r="T38" s="52">
        <f>+T21+T22+T25+T26+T27+T29+T30+T31+T32+T36+T37</f>
        <v>29938469</v>
      </c>
    </row>
    <row r="39" spans="1:20" s="10" customFormat="1" ht="16.5" x14ac:dyDescent="0.15">
      <c r="A39" s="52"/>
      <c r="B39" s="53" t="s">
        <v>166</v>
      </c>
      <c r="C39" s="53"/>
      <c r="D39" s="52">
        <f t="shared" ref="D39:P39" si="11">+D17+D19+D38</f>
        <v>22515</v>
      </c>
      <c r="E39" s="52">
        <f t="shared" si="11"/>
        <v>29956489</v>
      </c>
      <c r="F39" s="52">
        <f t="shared" si="11"/>
        <v>0</v>
      </c>
      <c r="G39" s="52">
        <f t="shared" si="11"/>
        <v>0</v>
      </c>
      <c r="H39" s="52">
        <f t="shared" si="11"/>
        <v>29956489</v>
      </c>
      <c r="I39" s="54">
        <f t="shared" si="11"/>
        <v>36.756428220858893</v>
      </c>
      <c r="J39" s="52">
        <f t="shared" si="11"/>
        <v>29956489</v>
      </c>
      <c r="K39" s="52">
        <f t="shared" si="11"/>
        <v>0</v>
      </c>
      <c r="L39" s="52">
        <f t="shared" si="11"/>
        <v>29956489</v>
      </c>
      <c r="M39" s="54">
        <f t="shared" si="11"/>
        <v>36.756428220858893</v>
      </c>
      <c r="N39" s="52">
        <f t="shared" si="11"/>
        <v>0</v>
      </c>
      <c r="O39" s="54">
        <f t="shared" si="11"/>
        <v>36.756428220858893</v>
      </c>
      <c r="P39" s="52">
        <f t="shared" si="11"/>
        <v>0</v>
      </c>
      <c r="Q39" s="54">
        <v>0</v>
      </c>
      <c r="R39" s="52"/>
      <c r="S39" s="52"/>
      <c r="T39" s="52">
        <f>+T17+T19+T38</f>
        <v>29956469</v>
      </c>
    </row>
  </sheetData>
  <mergeCells count="7">
    <mergeCell ref="J3:M3"/>
    <mergeCell ref="P3:Q3"/>
    <mergeCell ref="R3:S3"/>
    <mergeCell ref="J4:L4"/>
    <mergeCell ref="J6:M6"/>
    <mergeCell ref="P6:Q6"/>
    <mergeCell ref="R6:S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0"/>
  <sheetViews>
    <sheetView workbookViewId="0">
      <selection sqref="A1:XFD1048576"/>
    </sheetView>
  </sheetViews>
  <sheetFormatPr defaultRowHeight="8.25" x14ac:dyDescent="0.15"/>
  <cols>
    <col min="1" max="1" width="5.140625" style="5" customWidth="1"/>
    <col min="2" max="2" width="24.5703125" style="7" customWidth="1"/>
    <col min="3" max="3" width="7.42578125" style="5" customWidth="1"/>
    <col min="4" max="4" width="8" style="5" customWidth="1"/>
    <col min="5" max="5" width="9.42578125" style="5" customWidth="1"/>
    <col min="6" max="6" width="10.140625" style="5" customWidth="1"/>
    <col min="7" max="7" width="9" style="5" customWidth="1"/>
    <col min="8" max="8" width="8.7109375" style="5" customWidth="1"/>
    <col min="9" max="9" width="9.85546875" style="5" customWidth="1"/>
    <col min="10" max="10" width="6.85546875" style="5" customWidth="1"/>
    <col min="11" max="11" width="8" style="5" customWidth="1"/>
    <col min="12" max="12" width="7.7109375" style="5" customWidth="1"/>
    <col min="13" max="13" width="8.5703125" style="5" customWidth="1"/>
    <col min="14" max="14" width="9.140625" style="5" customWidth="1"/>
    <col min="15" max="15" width="8.5703125" style="5" customWidth="1"/>
    <col min="16" max="16" width="6.28515625" style="5" customWidth="1"/>
    <col min="17" max="17" width="8.28515625" style="5" customWidth="1"/>
    <col min="18" max="18" width="7.140625" style="5" customWidth="1"/>
    <col min="19" max="19" width="6.5703125" style="5" customWidth="1"/>
    <col min="20" max="20" width="9.140625" style="5" customWidth="1"/>
    <col min="21" max="16384" width="9.140625" style="5"/>
  </cols>
  <sheetData>
    <row r="1" spans="1:20" s="10" customFormat="1" x14ac:dyDescent="0.15">
      <c r="A1" s="55" t="s">
        <v>167</v>
      </c>
      <c r="B1" s="49"/>
    </row>
    <row r="3" spans="1:20" s="10" customFormat="1" ht="107.25" x14ac:dyDescent="0.15">
      <c r="A3" s="56" t="s">
        <v>31</v>
      </c>
      <c r="B3" s="56" t="s">
        <v>80</v>
      </c>
      <c r="C3" s="56" t="s">
        <v>81</v>
      </c>
      <c r="D3" s="56" t="s">
        <v>34</v>
      </c>
      <c r="E3" s="56" t="s">
        <v>35</v>
      </c>
      <c r="F3" s="56" t="s">
        <v>36</v>
      </c>
      <c r="G3" s="56" t="s">
        <v>37</v>
      </c>
      <c r="H3" s="56" t="s">
        <v>82</v>
      </c>
      <c r="I3" s="56" t="s">
        <v>129</v>
      </c>
      <c r="J3" s="57" t="s">
        <v>40</v>
      </c>
      <c r="K3" s="57"/>
      <c r="L3" s="57"/>
      <c r="M3" s="57"/>
      <c r="N3" s="56" t="s">
        <v>41</v>
      </c>
      <c r="O3" s="56" t="s">
        <v>42</v>
      </c>
      <c r="P3" s="57" t="s">
        <v>43</v>
      </c>
      <c r="Q3" s="57"/>
      <c r="R3" s="57" t="s">
        <v>44</v>
      </c>
      <c r="S3" s="57"/>
      <c r="T3" s="56" t="s">
        <v>45</v>
      </c>
    </row>
    <row r="4" spans="1:20" s="10" customFormat="1" ht="36" customHeight="1" x14ac:dyDescent="0.15">
      <c r="A4" s="52"/>
      <c r="B4" s="53"/>
      <c r="C4" s="52"/>
      <c r="D4" s="52"/>
      <c r="E4" s="52"/>
      <c r="F4" s="52"/>
      <c r="G4" s="52"/>
      <c r="H4" s="52"/>
      <c r="I4" s="52"/>
      <c r="J4" s="58" t="s">
        <v>46</v>
      </c>
      <c r="K4" s="58"/>
      <c r="L4" s="58"/>
      <c r="M4" s="56" t="s">
        <v>47</v>
      </c>
      <c r="N4" s="53"/>
      <c r="O4" s="52"/>
      <c r="P4" s="59" t="s">
        <v>48</v>
      </c>
      <c r="Q4" s="56" t="s">
        <v>49</v>
      </c>
      <c r="R4" s="56" t="s">
        <v>48</v>
      </c>
      <c r="S4" s="56" t="s">
        <v>49</v>
      </c>
      <c r="T4" s="52"/>
    </row>
    <row r="5" spans="1:20" s="10" customFormat="1" x14ac:dyDescent="0.15">
      <c r="A5" s="52"/>
      <c r="B5" s="53"/>
      <c r="C5" s="52"/>
      <c r="D5" s="52"/>
      <c r="E5" s="52"/>
      <c r="F5" s="52"/>
      <c r="G5" s="52"/>
      <c r="H5" s="52"/>
      <c r="I5" s="52"/>
      <c r="J5" s="56" t="s">
        <v>50</v>
      </c>
      <c r="K5" s="56" t="s">
        <v>51</v>
      </c>
      <c r="L5" s="56" t="s">
        <v>52</v>
      </c>
      <c r="M5" s="52"/>
      <c r="N5" s="52"/>
      <c r="O5" s="52"/>
      <c r="P5" s="52"/>
      <c r="Q5" s="52"/>
      <c r="R5" s="52"/>
      <c r="S5" s="52"/>
      <c r="T5" s="52"/>
    </row>
    <row r="6" spans="1:20" s="10" customFormat="1" x14ac:dyDescent="0.15">
      <c r="A6" s="60"/>
      <c r="B6" s="61" t="s">
        <v>53</v>
      </c>
      <c r="C6" s="60" t="s">
        <v>54</v>
      </c>
      <c r="D6" s="60" t="s">
        <v>55</v>
      </c>
      <c r="E6" s="60" t="s">
        <v>56</v>
      </c>
      <c r="F6" s="60" t="s">
        <v>57</v>
      </c>
      <c r="G6" s="60" t="s">
        <v>58</v>
      </c>
      <c r="H6" s="60" t="s">
        <v>59</v>
      </c>
      <c r="I6" s="60" t="s">
        <v>60</v>
      </c>
      <c r="J6" s="62" t="s">
        <v>61</v>
      </c>
      <c r="K6" s="62"/>
      <c r="L6" s="62"/>
      <c r="M6" s="62"/>
      <c r="N6" s="60" t="s">
        <v>62</v>
      </c>
      <c r="O6" s="60" t="s">
        <v>63</v>
      </c>
      <c r="P6" s="62" t="s">
        <v>64</v>
      </c>
      <c r="Q6" s="62"/>
      <c r="R6" s="62" t="s">
        <v>65</v>
      </c>
      <c r="S6" s="62"/>
      <c r="T6" s="60" t="s">
        <v>66</v>
      </c>
    </row>
    <row r="7" spans="1:20" x14ac:dyDescent="0.15">
      <c r="A7" s="9" t="s">
        <v>85</v>
      </c>
      <c r="B7" s="50" t="s">
        <v>168</v>
      </c>
      <c r="C7" s="8"/>
      <c r="D7" s="8">
        <v>0</v>
      </c>
      <c r="E7" s="8">
        <v>0</v>
      </c>
      <c r="F7" s="8">
        <v>0</v>
      </c>
      <c r="G7" s="8">
        <v>0</v>
      </c>
      <c r="H7" s="8">
        <v>0</v>
      </c>
      <c r="I7" s="51">
        <f>SUM(H7/81500000*100)</f>
        <v>0</v>
      </c>
      <c r="J7" s="8">
        <v>0</v>
      </c>
      <c r="K7" s="8">
        <v>0</v>
      </c>
      <c r="L7" s="8">
        <f>+J7+K7</f>
        <v>0</v>
      </c>
      <c r="M7" s="51">
        <f>SUM(L7/81500000*100)</f>
        <v>0</v>
      </c>
      <c r="N7" s="8">
        <v>0</v>
      </c>
      <c r="O7" s="51">
        <f>SUM((H7+N7)/81500000*100)</f>
        <v>0</v>
      </c>
      <c r="P7" s="8">
        <v>0</v>
      </c>
      <c r="Q7" s="51">
        <v>0</v>
      </c>
      <c r="R7" s="8" t="s">
        <v>71</v>
      </c>
      <c r="S7" s="8" t="s">
        <v>71</v>
      </c>
      <c r="T7" s="8">
        <v>0</v>
      </c>
    </row>
    <row r="8" spans="1:20" ht="16.5" x14ac:dyDescent="0.15">
      <c r="A8" s="9" t="s">
        <v>118</v>
      </c>
      <c r="B8" s="50" t="s">
        <v>169</v>
      </c>
      <c r="C8" s="8"/>
      <c r="D8" s="8">
        <v>0</v>
      </c>
      <c r="E8" s="8">
        <v>0</v>
      </c>
      <c r="F8" s="8">
        <v>0</v>
      </c>
      <c r="G8" s="8">
        <v>0</v>
      </c>
      <c r="H8" s="8">
        <v>0</v>
      </c>
      <c r="I8" s="51">
        <f>SUM(H8/81500000*100)</f>
        <v>0</v>
      </c>
      <c r="J8" s="8">
        <v>0</v>
      </c>
      <c r="K8" s="8">
        <v>0</v>
      </c>
      <c r="L8" s="8">
        <f>+J8+K8</f>
        <v>0</v>
      </c>
      <c r="M8" s="51">
        <f>SUM(L8/81500000*100)</f>
        <v>0</v>
      </c>
      <c r="N8" s="8">
        <v>0</v>
      </c>
      <c r="O8" s="51">
        <f>SUM((H8+N8)/81500000*100)</f>
        <v>0</v>
      </c>
      <c r="P8" s="8">
        <v>0</v>
      </c>
      <c r="Q8" s="51">
        <v>0</v>
      </c>
      <c r="R8" s="8" t="s">
        <v>71</v>
      </c>
      <c r="S8" s="8" t="s">
        <v>71</v>
      </c>
      <c r="T8" s="8">
        <v>0</v>
      </c>
    </row>
    <row r="9" spans="1:20" x14ac:dyDescent="0.15">
      <c r="A9" s="8"/>
      <c r="B9" s="50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0" s="10" customFormat="1" ht="16.5" x14ac:dyDescent="0.15">
      <c r="A10" s="52"/>
      <c r="B10" s="53" t="s">
        <v>170</v>
      </c>
      <c r="C10" s="52"/>
      <c r="D10" s="52">
        <f t="shared" ref="D10:Q10" si="0">+D7+D8</f>
        <v>0</v>
      </c>
      <c r="E10" s="52">
        <f t="shared" si="0"/>
        <v>0</v>
      </c>
      <c r="F10" s="52">
        <f t="shared" si="0"/>
        <v>0</v>
      </c>
      <c r="G10" s="52">
        <f t="shared" si="0"/>
        <v>0</v>
      </c>
      <c r="H10" s="52">
        <f t="shared" si="0"/>
        <v>0</v>
      </c>
      <c r="I10" s="54">
        <f t="shared" si="0"/>
        <v>0</v>
      </c>
      <c r="J10" s="52">
        <f t="shared" si="0"/>
        <v>0</v>
      </c>
      <c r="K10" s="52">
        <f t="shared" si="0"/>
        <v>0</v>
      </c>
      <c r="L10" s="52">
        <f t="shared" si="0"/>
        <v>0</v>
      </c>
      <c r="M10" s="54">
        <f t="shared" si="0"/>
        <v>0</v>
      </c>
      <c r="N10" s="52">
        <f t="shared" si="0"/>
        <v>0</v>
      </c>
      <c r="O10" s="54">
        <f t="shared" si="0"/>
        <v>0</v>
      </c>
      <c r="P10" s="52">
        <f t="shared" si="0"/>
        <v>0</v>
      </c>
      <c r="Q10" s="54">
        <f t="shared" si="0"/>
        <v>0</v>
      </c>
      <c r="R10" s="52"/>
      <c r="S10" s="52"/>
      <c r="T10" s="52">
        <f>+T7+T8</f>
        <v>0</v>
      </c>
    </row>
  </sheetData>
  <mergeCells count="7">
    <mergeCell ref="J3:M3"/>
    <mergeCell ref="P3:Q3"/>
    <mergeCell ref="R3:S3"/>
    <mergeCell ref="J4:L4"/>
    <mergeCell ref="J6:M6"/>
    <mergeCell ref="P6:Q6"/>
    <mergeCell ref="R6:S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workbookViewId="0">
      <selection activeCell="C11" sqref="A1:XFD1048576"/>
    </sheetView>
  </sheetViews>
  <sheetFormatPr defaultRowHeight="8.25" x14ac:dyDescent="0.15"/>
  <cols>
    <col min="1" max="1" width="50.7109375" style="5" customWidth="1"/>
    <col min="2" max="3" width="20.7109375" style="5" customWidth="1"/>
    <col min="4" max="4" width="9.140625" style="5"/>
    <col min="5" max="5" width="20.7109375" style="5" customWidth="1"/>
    <col min="6" max="16384" width="9.140625" style="5"/>
  </cols>
  <sheetData>
    <row r="1" spans="1:4" s="10" customFormat="1" x14ac:dyDescent="0.15">
      <c r="A1" s="52" t="s">
        <v>171</v>
      </c>
      <c r="B1" s="52"/>
      <c r="C1" s="52"/>
      <c r="D1" s="52"/>
    </row>
    <row r="2" spans="1:4" x14ac:dyDescent="0.15">
      <c r="A2" s="8" t="s">
        <v>172</v>
      </c>
      <c r="B2" s="8" t="s">
        <v>173</v>
      </c>
      <c r="C2" s="8" t="s">
        <v>174</v>
      </c>
      <c r="D2" s="8" t="s">
        <v>175</v>
      </c>
    </row>
    <row r="3" spans="1:4" x14ac:dyDescent="0.15">
      <c r="A3" s="8"/>
      <c r="B3" s="8"/>
      <c r="C3" s="8"/>
      <c r="D3" s="8"/>
    </row>
    <row r="4" spans="1:4" s="10" customFormat="1" x14ac:dyDescent="0.15">
      <c r="A4" s="52" t="s">
        <v>78</v>
      </c>
      <c r="B4" s="52"/>
      <c r="C4" s="52">
        <f>SUM(C2:C3)</f>
        <v>0</v>
      </c>
      <c r="D4" s="52">
        <f>SUM(D2:D3)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workbookViewId="0">
      <selection activeCell="A5" sqref="A1:XFD1048576"/>
    </sheetView>
  </sheetViews>
  <sheetFormatPr defaultRowHeight="8.25" x14ac:dyDescent="0.15"/>
  <cols>
    <col min="1" max="2" width="50.7109375" style="5" customWidth="1"/>
    <col min="3" max="16384" width="9.140625" style="5"/>
  </cols>
  <sheetData>
    <row r="1" spans="1:2" s="10" customFormat="1" x14ac:dyDescent="0.15">
      <c r="A1" s="63" t="s">
        <v>176</v>
      </c>
      <c r="B1" s="63"/>
    </row>
    <row r="2" spans="1:2" x14ac:dyDescent="0.15">
      <c r="A2" s="8" t="s">
        <v>34</v>
      </c>
      <c r="B2" s="8" t="s">
        <v>174</v>
      </c>
    </row>
    <row r="3" spans="1:2" x14ac:dyDescent="0.15">
      <c r="A3" s="52">
        <v>1</v>
      </c>
      <c r="B3" s="52">
        <v>225</v>
      </c>
    </row>
  </sheetData>
  <mergeCells count="1">
    <mergeCell ref="A1:B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"/>
  <sheetViews>
    <sheetView workbookViewId="0">
      <selection sqref="A1:J6"/>
    </sheetView>
  </sheetViews>
  <sheetFormatPr defaultRowHeight="15" x14ac:dyDescent="0.25"/>
  <cols>
    <col min="1" max="1" width="6.7109375" customWidth="1"/>
    <col min="2" max="2" width="11.5703125" customWidth="1"/>
    <col min="3" max="3" width="7.140625" customWidth="1"/>
    <col min="4" max="4" width="8.85546875" customWidth="1"/>
    <col min="5" max="5" width="16" customWidth="1"/>
    <col min="6" max="6" width="7.28515625" customWidth="1"/>
    <col min="7" max="7" width="9.140625" customWidth="1"/>
    <col min="8" max="8" width="14.28515625" customWidth="1"/>
    <col min="9" max="9" width="13" customWidth="1"/>
    <col min="10" max="10" width="11" style="3" customWidth="1"/>
  </cols>
  <sheetData>
    <row r="1" spans="1:10" s="2" customFormat="1" ht="12.75" x14ac:dyDescent="0.2">
      <c r="A1" s="10"/>
      <c r="B1" s="10"/>
      <c r="C1" s="10"/>
      <c r="D1" s="10"/>
      <c r="E1" s="10"/>
      <c r="F1" s="10"/>
      <c r="G1" s="10"/>
      <c r="H1" s="10"/>
      <c r="I1" s="10"/>
      <c r="J1" s="49"/>
    </row>
    <row r="2" spans="1:10" s="1" customFormat="1" ht="15.75" x14ac:dyDescent="0.25">
      <c r="A2" s="62" t="s">
        <v>177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s="2" customFormat="1" ht="50.25" x14ac:dyDescent="0.2">
      <c r="A3" s="52" t="s">
        <v>178</v>
      </c>
      <c r="B3" s="63" t="s">
        <v>179</v>
      </c>
      <c r="C3" s="63"/>
      <c r="D3" s="63"/>
      <c r="E3" s="63" t="s">
        <v>180</v>
      </c>
      <c r="F3" s="63"/>
      <c r="G3" s="63"/>
      <c r="H3" s="64" t="s">
        <v>181</v>
      </c>
      <c r="I3" s="64"/>
      <c r="J3" s="53" t="s">
        <v>182</v>
      </c>
    </row>
    <row r="4" spans="1:10" s="2" customFormat="1" ht="12.75" x14ac:dyDescent="0.2">
      <c r="A4" s="52" t="s">
        <v>183</v>
      </c>
      <c r="B4" s="64" t="s">
        <v>184</v>
      </c>
      <c r="C4" s="64"/>
      <c r="D4" s="64"/>
      <c r="E4" s="64" t="s">
        <v>185</v>
      </c>
      <c r="F4" s="64"/>
      <c r="G4" s="64"/>
      <c r="H4" s="64" t="s">
        <v>186</v>
      </c>
      <c r="I4" s="64"/>
      <c r="J4" s="61" t="s">
        <v>187</v>
      </c>
    </row>
    <row r="5" spans="1:10" s="2" customFormat="1" ht="50.25" x14ac:dyDescent="0.2">
      <c r="A5" s="52" t="s">
        <v>188</v>
      </c>
      <c r="B5" s="52" t="s">
        <v>189</v>
      </c>
      <c r="C5" s="52" t="s">
        <v>81</v>
      </c>
      <c r="D5" s="52" t="s">
        <v>190</v>
      </c>
      <c r="E5" s="52" t="s">
        <v>189</v>
      </c>
      <c r="F5" s="52" t="s">
        <v>81</v>
      </c>
      <c r="G5" s="52" t="s">
        <v>190</v>
      </c>
      <c r="H5" s="52" t="s">
        <v>191</v>
      </c>
      <c r="I5" s="53" t="s">
        <v>192</v>
      </c>
      <c r="J5" s="53"/>
    </row>
    <row r="6" spans="1:10" x14ac:dyDescent="0.25">
      <c r="A6" s="8">
        <v>1</v>
      </c>
      <c r="B6" s="65" t="s">
        <v>193</v>
      </c>
      <c r="C6" s="65" t="s">
        <v>193</v>
      </c>
      <c r="D6" s="65" t="s">
        <v>193</v>
      </c>
      <c r="E6" s="65" t="s">
        <v>193</v>
      </c>
      <c r="F6" s="65" t="s">
        <v>193</v>
      </c>
      <c r="G6" s="65" t="s">
        <v>193</v>
      </c>
      <c r="H6" s="65" t="s">
        <v>193</v>
      </c>
      <c r="I6" s="65" t="s">
        <v>193</v>
      </c>
      <c r="J6" s="66" t="s">
        <v>193</v>
      </c>
    </row>
  </sheetData>
  <mergeCells count="7">
    <mergeCell ref="A2:J2"/>
    <mergeCell ref="B3:D3"/>
    <mergeCell ref="E3:G3"/>
    <mergeCell ref="H3:I3"/>
    <mergeCell ref="B4:D4"/>
    <mergeCell ref="E4:G4"/>
    <mergeCell ref="H4:I4"/>
  </mergeCells>
  <pageMargins left="1.3888888888888888E-2" right="0.20833333333333334" top="0.83333333333333337" bottom="0.41666666666666669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Declaration</vt:lpstr>
      <vt:lpstr>Table-I Summary Statement</vt:lpstr>
      <vt:lpstr>Table-II Promoter Shareholding</vt:lpstr>
      <vt:lpstr>Table-III Public Shareholding</vt:lpstr>
      <vt:lpstr>Table-IV NP-NP Shareholding</vt:lpstr>
      <vt:lpstr>Table-IIIA Person in Concert</vt:lpstr>
      <vt:lpstr>Table-IIIB Unclaimed Details</vt:lpstr>
      <vt:lpstr>Table-V SBOs</vt:lpstr>
      <vt:lpstr>Declaration!Print_Titles</vt:lpstr>
      <vt:lpstr>'Table-V SBOs'!Print_Titles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Ratnakar, Aitha</dc:creator>
  <cp:lastModifiedBy>JOSHI</cp:lastModifiedBy>
  <dcterms:created xsi:type="dcterms:W3CDTF">2022-07-05T06:16:15Z</dcterms:created>
  <dcterms:modified xsi:type="dcterms:W3CDTF">2022-08-17T11:53:09Z</dcterms:modified>
</cp:coreProperties>
</file>